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5" windowWidth="15090" windowHeight="8040" tabRatio="601" firstSheet="10" activeTab="14"/>
  </bookViews>
  <sheets>
    <sheet name="January 08" sheetId="1" r:id="rId1"/>
    <sheet name="Graph Jan08" sheetId="2" r:id="rId2"/>
    <sheet name="February 08" sheetId="3" r:id="rId3"/>
    <sheet name="Graph Feb08" sheetId="4" r:id="rId4"/>
    <sheet name="March 08" sheetId="5" r:id="rId5"/>
    <sheet name="Graph Mar08" sheetId="6" r:id="rId6"/>
    <sheet name="April 08" sheetId="7" r:id="rId7"/>
    <sheet name="Graph Apr08" sheetId="8" r:id="rId8"/>
    <sheet name="May 08" sheetId="9" r:id="rId9"/>
    <sheet name="Graph May08" sheetId="10" r:id="rId10"/>
    <sheet name="June 08" sheetId="11" r:id="rId11"/>
    <sheet name="Graph Jun08" sheetId="12" r:id="rId12"/>
    <sheet name="July 08" sheetId="13" r:id="rId13"/>
    <sheet name="Graph Jul08" sheetId="14" r:id="rId14"/>
    <sheet name="August 08" sheetId="15" r:id="rId15"/>
    <sheet name="September 08" sheetId="16" r:id="rId16"/>
    <sheet name="October 08" sheetId="17" r:id="rId17"/>
    <sheet name="November 08" sheetId="18" r:id="rId18"/>
    <sheet name="December 08" sheetId="19" r:id="rId19"/>
    <sheet name="ANNUAL 08" sheetId="20" r:id="rId20"/>
  </sheets>
  <definedNames>
    <definedName name="_xlnm.Print_Area" localSheetId="19">'ANNUAL 08'!$A$1:$Y$157</definedName>
    <definedName name="_xlnm.Print_Area" localSheetId="6">'April 08'!$A$1:$CO$52</definedName>
    <definedName name="_xlnm.Print_Area" localSheetId="14">'August 08'!$A$1:$CO$51</definedName>
    <definedName name="_xlnm.Print_Area" localSheetId="18">'December 08'!$A$1:$CO$51</definedName>
    <definedName name="_xlnm.Print_Area" localSheetId="2">'February 08'!$A$1:$CO$51</definedName>
    <definedName name="_xlnm.Print_Area" localSheetId="0">'January 08'!$A$1:$CO$51</definedName>
    <definedName name="_xlnm.Print_Area" localSheetId="12">'July 08'!$A$1:$CO$51</definedName>
    <definedName name="_xlnm.Print_Area" localSheetId="10">'June 08'!$A$1:$CO$51</definedName>
    <definedName name="_xlnm.Print_Area" localSheetId="4">'March 08'!$A$1:$CO$51</definedName>
    <definedName name="_xlnm.Print_Area" localSheetId="8">'May 08'!$A$1:$CO$51</definedName>
    <definedName name="_xlnm.Print_Area" localSheetId="17">'November 08'!$A$1:$CO$51</definedName>
    <definedName name="_xlnm.Print_Area" localSheetId="16">'October 08'!$A$1:$CO$51</definedName>
    <definedName name="_xlnm.Print_Area" localSheetId="15">'September 08'!$A$1:$CO$51</definedName>
    <definedName name="Print_Area_MI">#REF!</definedName>
  </definedNames>
  <calcPr fullCalcOnLoad="1" iterate="1" iterateCount="1" iterateDelta="0.001"/>
</workbook>
</file>

<file path=xl/sharedStrings.xml><?xml version="1.0" encoding="utf-8"?>
<sst xmlns="http://schemas.openxmlformats.org/spreadsheetml/2006/main" count="5659" uniqueCount="227">
  <si>
    <t>BRUNSWICK SEWER DISTRICT</t>
  </si>
  <si>
    <t>FLOW</t>
  </si>
  <si>
    <t xml:space="preserve"> </t>
  </si>
  <si>
    <t>WEATHER</t>
  </si>
  <si>
    <t>F</t>
  </si>
  <si>
    <t>DISINFECTION</t>
  </si>
  <si>
    <t>P.H.</t>
  </si>
  <si>
    <t>TEMPERATURE</t>
  </si>
  <si>
    <t xml:space="preserve">SETTLEABLE </t>
  </si>
  <si>
    <t>SOLIDS</t>
  </si>
  <si>
    <t>O</t>
  </si>
  <si>
    <t>R</t>
  </si>
  <si>
    <t>S</t>
  </si>
  <si>
    <t>E</t>
  </si>
  <si>
    <t>A</t>
  </si>
  <si>
    <t>N</t>
  </si>
  <si>
    <t>BIOCHEMICAL OXYGEN DEMAND</t>
  </si>
  <si>
    <t>CBOD</t>
  </si>
  <si>
    <t>TOTAL SUSPENDED SOLIDS</t>
  </si>
  <si>
    <t>LOADING</t>
  </si>
  <si>
    <t>CONCENTRATION</t>
  </si>
  <si>
    <t>TSS</t>
  </si>
  <si>
    <t>SETTLEABLE</t>
  </si>
  <si>
    <t>GR</t>
  </si>
  <si>
    <t>99/99</t>
  </si>
  <si>
    <t>RC</t>
  </si>
  <si>
    <t>CA</t>
  </si>
  <si>
    <t>BOD</t>
  </si>
  <si>
    <t>JANUARY</t>
  </si>
  <si>
    <t>FEBRUARY</t>
  </si>
  <si>
    <t>MARCH</t>
  </si>
  <si>
    <t>APRIL</t>
  </si>
  <si>
    <t>MAY</t>
  </si>
  <si>
    <t>JUNE</t>
  </si>
  <si>
    <t>JULY</t>
  </si>
  <si>
    <t>AUGUST</t>
  </si>
  <si>
    <t>SEPTEMBER</t>
  </si>
  <si>
    <t>OCTOBER</t>
  </si>
  <si>
    <t>NOVEMBER</t>
  </si>
  <si>
    <t>DECEMBER</t>
  </si>
  <si>
    <t>(mg)</t>
  </si>
  <si>
    <t>(mgd)</t>
  </si>
  <si>
    <t>GRIT</t>
  </si>
  <si>
    <t>(s.u.)</t>
  </si>
  <si>
    <t>(mg/L)</t>
  </si>
  <si>
    <t>(lbs)</t>
  </si>
  <si>
    <t>SLUDGE DEWATERING</t>
  </si>
  <si>
    <t>03/07</t>
  </si>
  <si>
    <t>01/01</t>
  </si>
  <si>
    <t>01/30</t>
  </si>
  <si>
    <t>Francis E. McVey</t>
  </si>
  <si>
    <t>General Manager</t>
  </si>
  <si>
    <t>Total</t>
  </si>
  <si>
    <t>Maximum</t>
  </si>
  <si>
    <t>Minimum</t>
  </si>
  <si>
    <t>Totalizer</t>
  </si>
  <si>
    <t>Flow</t>
  </si>
  <si>
    <t>Holding</t>
  </si>
  <si>
    <t>Septic</t>
  </si>
  <si>
    <t>Date</t>
  </si>
  <si>
    <t>Reading</t>
  </si>
  <si>
    <t>Treated</t>
  </si>
  <si>
    <t>(instant.)</t>
  </si>
  <si>
    <t>By-passed</t>
  </si>
  <si>
    <t>Received</t>
  </si>
  <si>
    <t>Added</t>
  </si>
  <si>
    <t>Conditions</t>
  </si>
  <si>
    <t>Average</t>
  </si>
  <si>
    <t>Precip.</t>
  </si>
  <si>
    <t>Grit</t>
  </si>
  <si>
    <t>Temp.</t>
  </si>
  <si>
    <t>Removed</t>
  </si>
  <si>
    <t>(MG)</t>
  </si>
  <si>
    <t>(gallons)</t>
  </si>
  <si>
    <t>(deg. F.)</t>
  </si>
  <si>
    <t>(inches)</t>
  </si>
  <si>
    <t>(cu. yd.)</t>
  </si>
  <si>
    <t>chlorite</t>
  </si>
  <si>
    <t>Used</t>
  </si>
  <si>
    <t>Hypo -</t>
  </si>
  <si>
    <t>Chlorine</t>
  </si>
  <si>
    <t>Residual</t>
  </si>
  <si>
    <t>E. Coli</t>
  </si>
  <si>
    <t>(#/100)</t>
  </si>
  <si>
    <t>Influent</t>
  </si>
  <si>
    <t>Primary</t>
  </si>
  <si>
    <t>Effluent</t>
  </si>
  <si>
    <t>(deg. C.)</t>
  </si>
  <si>
    <t>(ml/L)</t>
  </si>
  <si>
    <t xml:space="preserve">Certifying Official:  </t>
  </si>
  <si>
    <t xml:space="preserve">Geometric Mean :  </t>
  </si>
  <si>
    <t>Maxim.</t>
  </si>
  <si>
    <t>Minim.</t>
  </si>
  <si>
    <t>(%)</t>
  </si>
  <si>
    <t>(hours)</t>
  </si>
  <si>
    <t>Stored</t>
  </si>
  <si>
    <t>or</t>
  </si>
  <si>
    <t>Spread</t>
  </si>
  <si>
    <t>Site</t>
  </si>
  <si>
    <t>SLUDGE UTILIZATION</t>
  </si>
  <si>
    <t>Quantity</t>
  </si>
  <si>
    <t>Utilized</t>
  </si>
  <si>
    <t>Dewatered</t>
  </si>
  <si>
    <t>Feed</t>
  </si>
  <si>
    <t>Solids</t>
  </si>
  <si>
    <t>Filter</t>
  </si>
  <si>
    <t>Operation</t>
  </si>
  <si>
    <t>Polymer</t>
  </si>
  <si>
    <t>Cake</t>
  </si>
  <si>
    <t>Dry Solid</t>
  </si>
  <si>
    <t>Lime</t>
  </si>
  <si>
    <t>pH</t>
  </si>
  <si>
    <t>Sludge</t>
  </si>
  <si>
    <t>Percent Removal :</t>
  </si>
  <si>
    <t>Page  2.</t>
  </si>
  <si>
    <t>SUMMARY DATA</t>
  </si>
  <si>
    <t>BOD, 5-day</t>
  </si>
  <si>
    <t>% removal</t>
  </si>
  <si>
    <t>Frequency</t>
  </si>
  <si>
    <t>Sample</t>
  </si>
  <si>
    <t>Type</t>
  </si>
  <si>
    <t>Exceptions</t>
  </si>
  <si>
    <t>Units</t>
  </si>
  <si>
    <t>Monthly</t>
  </si>
  <si>
    <t>Daily</t>
  </si>
  <si>
    <t>(lbs / day)</t>
  </si>
  <si>
    <t>(MGD)</t>
  </si>
  <si>
    <t>(mg / L)</t>
  </si>
  <si>
    <t>(percent)</t>
  </si>
  <si>
    <t xml:space="preserve">Reporting :  </t>
  </si>
  <si>
    <t xml:space="preserve">Permit :  </t>
  </si>
  <si>
    <t>Mo Aver</t>
  </si>
  <si>
    <t>High Wkly</t>
  </si>
  <si>
    <t>SETTLEABLE SOLIDS</t>
  </si>
  <si>
    <t>REPORTING</t>
  </si>
  <si>
    <t>Page  3.</t>
  </si>
  <si>
    <t>N.P.D.E.S. Permit Number ME 0100102</t>
  </si>
  <si>
    <t>Week 1</t>
  </si>
  <si>
    <t>Week 2</t>
  </si>
  <si>
    <t>Week 3</t>
  </si>
  <si>
    <t>Week 4</t>
  </si>
  <si>
    <t>Week 5</t>
  </si>
  <si>
    <t>High Weekly Average</t>
  </si>
  <si>
    <t>HIGH  WEEKLY AVERAGE VALUES</t>
  </si>
  <si>
    <t>%  Removal</t>
  </si>
  <si>
    <t>(Report)</t>
  </si>
  <si>
    <t>State Discharge License Number W 002600-5L-C-R</t>
  </si>
  <si>
    <t>check formulas for designation of weeks</t>
  </si>
  <si>
    <t>-</t>
  </si>
  <si>
    <t>identifies cell for keyed data entry</t>
  </si>
  <si>
    <t>Gregory H. Thulen</t>
  </si>
  <si>
    <t>Treatment Operations Division Supervisor</t>
  </si>
  <si>
    <t>Page  1.</t>
  </si>
  <si>
    <t>A       N       N       U       A       L</t>
  </si>
  <si>
    <t>Parameter</t>
  </si>
  <si>
    <t>Function</t>
  </si>
  <si>
    <t>PLANT FLOW</t>
  </si>
  <si>
    <t>total</t>
  </si>
  <si>
    <t>total; average</t>
  </si>
  <si>
    <t>maximum</t>
  </si>
  <si>
    <t>max</t>
  </si>
  <si>
    <t>average</t>
  </si>
  <si>
    <t>minimum</t>
  </si>
  <si>
    <t>min</t>
  </si>
  <si>
    <t>HOLDING WASTE</t>
  </si>
  <si>
    <t>total received</t>
  </si>
  <si>
    <t>SEPTIC WASTE</t>
  </si>
  <si>
    <t>total removed</t>
  </si>
  <si>
    <t>(cubic yards)</t>
  </si>
  <si>
    <t>total; per month</t>
  </si>
  <si>
    <t>hypochlorite</t>
  </si>
  <si>
    <t>(pounds)</t>
  </si>
  <si>
    <t>(std units)</t>
  </si>
  <si>
    <t>(degrees C.)</t>
  </si>
  <si>
    <t>(ml / l)</t>
  </si>
  <si>
    <t>(mg / l)</t>
  </si>
  <si>
    <t>removal</t>
  </si>
  <si>
    <t>total volume</t>
  </si>
  <si>
    <t>monthly average</t>
  </si>
  <si>
    <t>(gallons / mo)</t>
  </si>
  <si>
    <t>Feed solids</t>
  </si>
  <si>
    <t>Press run time</t>
  </si>
  <si>
    <t>(hours / wk)</t>
  </si>
  <si>
    <t>total added</t>
  </si>
  <si>
    <t>(pounds / wk)</t>
  </si>
  <si>
    <t>Cake solids</t>
  </si>
  <si>
    <t>Generated</t>
  </si>
  <si>
    <t>(cu. yd.  / wk)</t>
  </si>
  <si>
    <t>OFF FOR SEASON</t>
  </si>
  <si>
    <t>P E R M I T</t>
  </si>
  <si>
    <t>Limits</t>
  </si>
  <si>
    <t>Max/Avg/Min</t>
  </si>
  <si>
    <t>Report only.</t>
  </si>
  <si>
    <t>Monthly Report of Treatment Operations :</t>
  </si>
  <si>
    <t>January</t>
  </si>
  <si>
    <t>April</t>
  </si>
  <si>
    <t>March</t>
  </si>
  <si>
    <t>February</t>
  </si>
  <si>
    <t>October</t>
  </si>
  <si>
    <t>November</t>
  </si>
  <si>
    <t>December</t>
  </si>
  <si>
    <t>May</t>
  </si>
  <si>
    <t>June</t>
  </si>
  <si>
    <t>September</t>
  </si>
  <si>
    <t>August</t>
  </si>
  <si>
    <t>July</t>
  </si>
  <si>
    <t>Annual Report of Treatment Operations:  2008.</t>
  </si>
  <si>
    <t>CLEAR</t>
  </si>
  <si>
    <t>RAIN</t>
  </si>
  <si>
    <t>CLOUDY</t>
  </si>
  <si>
    <t>SNOW</t>
  </si>
  <si>
    <t>EGYPT</t>
  </si>
  <si>
    <t>STORE</t>
  </si>
  <si>
    <t>LT SNOW</t>
  </si>
  <si>
    <t>LT RAIN</t>
  </si>
  <si>
    <t>Hawk Ridge</t>
  </si>
  <si>
    <t>COMPOST</t>
  </si>
  <si>
    <t>*</t>
  </si>
  <si>
    <t>**</t>
  </si>
  <si>
    <t>Primary did not deplete &gt;2.0 mg/L</t>
  </si>
  <si>
    <t xml:space="preserve">Primary sampler malfunctioned </t>
  </si>
  <si>
    <t>d</t>
  </si>
  <si>
    <t>Totalizer OK/ Chart drive failure no min/max</t>
  </si>
  <si>
    <t>Minimum and maximum flow values for 06 April 2008 have been estimated and are stated as the more conservative of similar values for the day before and the day following the day of the drive failure.</t>
  </si>
  <si>
    <t>In taking Plant flow readings for 06 April 2008, minimum and maximum flow values for the day were unavailable due to a chart drive failure.  The flow totalizer reading was unaffected by the failure, and the value reported for total flow treated is valid.</t>
  </si>
  <si>
    <t>pH.</t>
  </si>
  <si>
    <t>&lt;0.1</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</si>
</sst>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
    <numFmt numFmtId="173" formatCode="0.0"/>
    <numFmt numFmtId="174" formatCode="m/d"/>
    <numFmt numFmtId="175" formatCode="0.00000"/>
    <numFmt numFmtId="176" formatCode="0.0000"/>
    <numFmt numFmtId="177" formatCode="#,##0.000"/>
    <numFmt numFmtId="178" formatCode="#,##0.0"/>
    <numFmt numFmtId="179" formatCode="00000"/>
    <numFmt numFmtId="180" formatCode="#,##0.0000"/>
    <numFmt numFmtId="181" formatCode="#,##0.00000"/>
    <numFmt numFmtId="182" formatCode="#,##0.000000"/>
    <numFmt numFmtId="183" formatCode="#,##0.0000000"/>
    <numFmt numFmtId="184" formatCode="0.0000000"/>
    <numFmt numFmtId="185" formatCode="0.000000"/>
    <numFmt numFmtId="186" formatCode="0;\-0;;@"/>
    <numFmt numFmtId="187" formatCode="0.000;\-0;;@"/>
    <numFmt numFmtId="188" formatCode="0.00;\-0;;@"/>
    <numFmt numFmtId="189" formatCode="0.0;\-0;;@"/>
    <numFmt numFmtId="190" formatCode="0.000_)"/>
    <numFmt numFmtId="191" formatCode="#,##0.000_);\(#,##0.000\)"/>
    <numFmt numFmtId="192" formatCode="0.0_)"/>
    <numFmt numFmtId="193" formatCode="0_)"/>
    <numFmt numFmtId="194" formatCode="0.00_)"/>
    <numFmt numFmtId="195" formatCode="_(* #,##0.000_);_(* \(#,##0.000\);_(* &quot;-&quot;??_);_(@_)"/>
    <numFmt numFmtId="196" formatCode="0.00000000"/>
    <numFmt numFmtId="197" formatCode="_(* #,##0.0_);_(* \(#,##0.0\);_(* &quot;-&quot;??_);_(@_)"/>
    <numFmt numFmtId="198" formatCode="_(* #,##0_);_(* \(#,##0\);_(* &quot;-&quot;??_);_(@_)"/>
    <numFmt numFmtId="199" formatCode="0.00;\-0.0;;@"/>
    <numFmt numFmtId="200" formatCode="0.00;\-0.00;;@"/>
    <numFmt numFmtId="201" formatCode="0.00;\-0.000;;@"/>
    <numFmt numFmtId="202" formatCode="0.00;\-0.0000;;@"/>
    <numFmt numFmtId="203" formatCode="0."/>
    <numFmt numFmtId="204" formatCode="0.000;\-0.0;;@"/>
    <numFmt numFmtId="205" formatCode="mmmm\ \ yyyy\."/>
    <numFmt numFmtId="206" formatCode="0000."/>
    <numFmt numFmtId="207" formatCode="&quot;&lt; &quot;0.#0"/>
    <numFmt numFmtId="208" formatCode="&quot;&lt; &quot;0.#"/>
    <numFmt numFmtId="209" formatCode="&quot;&lt; &quot;0.00"/>
    <numFmt numFmtId="210" formatCode="&quot;= &quot;0.#"/>
    <numFmt numFmtId="211" formatCode="&quot;= &quot;0.00"/>
    <numFmt numFmtId="212" formatCode="&quot;&lt;&quot;0.#"/>
    <numFmt numFmtId="213" formatCode="&quot;&lt;  &quot;0.0"/>
    <numFmt numFmtId="214" formatCode="&quot;&lt;  &quot;0.00"/>
  </numFmts>
  <fonts count="18">
    <font>
      <sz val="10"/>
      <name val="Arial"/>
      <family val="0"/>
    </font>
    <font>
      <u val="single"/>
      <sz val="10"/>
      <name val="Arial"/>
      <family val="2"/>
    </font>
    <font>
      <sz val="11"/>
      <name val="Arial"/>
      <family val="2"/>
    </font>
    <font>
      <sz val="12"/>
      <name val="Arial"/>
      <family val="2"/>
    </font>
    <font>
      <sz val="9"/>
      <name val="Arial"/>
      <family val="2"/>
    </font>
    <font>
      <b/>
      <sz val="16"/>
      <name val="Arial"/>
      <family val="2"/>
    </font>
    <font>
      <u val="single"/>
      <sz val="10"/>
      <color indexed="12"/>
      <name val="Arial"/>
      <family val="0"/>
    </font>
    <font>
      <u val="single"/>
      <sz val="10"/>
      <color indexed="36"/>
      <name val="Arial"/>
      <family val="0"/>
    </font>
    <font>
      <sz val="10"/>
      <name val="Bookman Old Style"/>
      <family val="1"/>
    </font>
    <font>
      <sz val="12"/>
      <name val="Bookman Old Style"/>
      <family val="1"/>
    </font>
    <font>
      <sz val="9"/>
      <name val="Bookman Old Style"/>
      <family val="1"/>
    </font>
    <font>
      <i/>
      <u val="single"/>
      <sz val="10"/>
      <name val="Bookman Old Style"/>
      <family val="1"/>
    </font>
    <font>
      <sz val="16"/>
      <name val="Arial"/>
      <family val="2"/>
    </font>
    <font>
      <sz val="8"/>
      <name val="Arial"/>
      <family val="0"/>
    </font>
    <font>
      <sz val="8"/>
      <name val="Bookman Old Style"/>
      <family val="1"/>
    </font>
    <font>
      <b/>
      <sz val="12"/>
      <name val="Arial"/>
      <family val="0"/>
    </font>
    <font>
      <b/>
      <sz val="10"/>
      <name val="Arial"/>
      <family val="0"/>
    </font>
    <font>
      <sz val="11.25"/>
      <name val="Arial"/>
      <family val="0"/>
    </font>
  </fonts>
  <fills count="3">
    <fill>
      <patternFill/>
    </fill>
    <fill>
      <patternFill patternType="gray125"/>
    </fill>
    <fill>
      <patternFill patternType="solid">
        <fgColor indexed="51"/>
        <bgColor indexed="64"/>
      </patternFill>
    </fill>
  </fills>
  <borders count="16">
    <border>
      <left/>
      <right/>
      <top/>
      <bottom/>
      <diagonal/>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0" fillId="0" borderId="0" xfId="0" applyFill="1" applyAlignment="1">
      <alignment/>
    </xf>
    <xf numFmtId="0" fontId="3" fillId="0" borderId="0" xfId="0" applyFont="1" applyFill="1" applyAlignment="1" applyProtection="1">
      <alignment horizontal="left"/>
      <protection/>
    </xf>
    <xf numFmtId="0" fontId="3"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horizontal="right"/>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1"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3" xfId="0" applyFont="1" applyFill="1" applyBorder="1" applyAlignment="1" applyProtection="1">
      <alignment/>
      <protection/>
    </xf>
    <xf numFmtId="0" fontId="0" fillId="0" borderId="0" xfId="0" applyFont="1" applyFill="1" applyBorder="1" applyAlignment="1" applyProtection="1">
      <alignment/>
      <protection/>
    </xf>
    <xf numFmtId="0" fontId="0" fillId="0" borderId="4" xfId="0" applyFont="1" applyFill="1" applyBorder="1" applyAlignment="1" applyProtection="1">
      <alignment horizontal="center"/>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3" xfId="0" applyFont="1" applyFill="1" applyBorder="1" applyAlignment="1" applyProtection="1">
      <alignment horizontal="center"/>
      <protection/>
    </xf>
    <xf numFmtId="0" fontId="0" fillId="0" borderId="5"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4"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3"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4" fillId="0" borderId="4" xfId="0" applyFont="1" applyFill="1" applyBorder="1" applyAlignment="1" applyProtection="1">
      <alignment horizontal="center"/>
      <protection/>
    </xf>
    <xf numFmtId="177" fontId="0" fillId="0" borderId="6" xfId="0" applyNumberFormat="1" applyFont="1" applyFill="1" applyBorder="1" applyAlignment="1" applyProtection="1">
      <alignment horizontal="right"/>
      <protection/>
    </xf>
    <xf numFmtId="0" fontId="0" fillId="0" borderId="6" xfId="0" applyFont="1" applyFill="1" applyBorder="1" applyAlignment="1" applyProtection="1">
      <alignment horizontal="right"/>
      <protection/>
    </xf>
    <xf numFmtId="0" fontId="0" fillId="0" borderId="6" xfId="0" applyFont="1" applyFill="1" applyBorder="1" applyAlignment="1" applyProtection="1">
      <alignment/>
      <protection/>
    </xf>
    <xf numFmtId="0" fontId="0" fillId="0" borderId="0" xfId="0" applyFont="1" applyFill="1" applyAlignment="1" applyProtection="1">
      <alignment/>
      <protection/>
    </xf>
    <xf numFmtId="3" fontId="0" fillId="0" borderId="6" xfId="0" applyNumberFormat="1" applyFont="1" applyFill="1" applyBorder="1" applyAlignment="1" applyProtection="1">
      <alignment/>
      <protection/>
    </xf>
    <xf numFmtId="178" fontId="0" fillId="0" borderId="6" xfId="0" applyNumberFormat="1" applyFont="1" applyFill="1" applyBorder="1" applyAlignment="1" applyProtection="1">
      <alignment/>
      <protection/>
    </xf>
    <xf numFmtId="4" fontId="0" fillId="0" borderId="6" xfId="0" applyNumberFormat="1" applyFont="1" applyFill="1" applyBorder="1" applyAlignment="1" applyProtection="1">
      <alignment/>
      <protection/>
    </xf>
    <xf numFmtId="0" fontId="0" fillId="0" borderId="7" xfId="0" applyFont="1" applyFill="1" applyBorder="1" applyAlignment="1" applyProtection="1">
      <alignment/>
      <protection/>
    </xf>
    <xf numFmtId="0" fontId="0" fillId="0" borderId="8" xfId="0" applyFont="1" applyFill="1" applyBorder="1" applyAlignment="1" applyProtection="1">
      <alignment/>
      <protection/>
    </xf>
    <xf numFmtId="0" fontId="0" fillId="0" borderId="8" xfId="0" applyFont="1" applyFill="1" applyBorder="1" applyAlignment="1" applyProtection="1">
      <alignment horizontal="right"/>
      <protection/>
    </xf>
    <xf numFmtId="0" fontId="0" fillId="0" borderId="9" xfId="0" applyFont="1" applyFill="1" applyBorder="1" applyAlignment="1" applyProtection="1">
      <alignment horizontal="right"/>
      <protection/>
    </xf>
    <xf numFmtId="2" fontId="0" fillId="0" borderId="0" xfId="0" applyNumberFormat="1" applyFont="1" applyFill="1" applyBorder="1" applyAlignment="1" applyProtection="1">
      <alignment/>
      <protection/>
    </xf>
    <xf numFmtId="2" fontId="0" fillId="0" borderId="4" xfId="0" applyNumberFormat="1" applyFont="1" applyFill="1" applyBorder="1" applyAlignment="1" applyProtection="1">
      <alignment/>
      <protection/>
    </xf>
    <xf numFmtId="3" fontId="0" fillId="0" borderId="4" xfId="0" applyNumberFormat="1" applyFont="1" applyFill="1" applyBorder="1" applyAlignment="1" applyProtection="1">
      <alignment/>
      <protection/>
    </xf>
    <xf numFmtId="0" fontId="2" fillId="0" borderId="0" xfId="0" applyFont="1" applyFill="1" applyBorder="1" applyAlignment="1" applyProtection="1">
      <alignment/>
      <protection/>
    </xf>
    <xf numFmtId="0" fontId="0" fillId="0" borderId="5" xfId="0"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4" fontId="0" fillId="0" borderId="4" xfId="0" applyNumberFormat="1" applyFont="1" applyFill="1" applyBorder="1" applyAlignment="1" applyProtection="1">
      <alignment horizontal="center"/>
      <protection/>
    </xf>
    <xf numFmtId="0" fontId="0" fillId="0" borderId="10" xfId="0" applyFont="1" applyFill="1" applyBorder="1" applyAlignment="1" applyProtection="1">
      <alignment/>
      <protection/>
    </xf>
    <xf numFmtId="2" fontId="0" fillId="0" borderId="6" xfId="0" applyNumberFormat="1" applyFont="1" applyFill="1" applyBorder="1" applyAlignment="1" applyProtection="1">
      <alignment horizontal="right"/>
      <protection/>
    </xf>
    <xf numFmtId="174" fontId="0" fillId="0" borderId="6" xfId="0" applyNumberFormat="1" applyFont="1" applyFill="1" applyBorder="1" applyAlignment="1" applyProtection="1">
      <alignment horizontal="right"/>
      <protection/>
    </xf>
    <xf numFmtId="0" fontId="0" fillId="0" borderId="11" xfId="0" applyFont="1" applyFill="1" applyBorder="1" applyAlignment="1" applyProtection="1">
      <alignment horizontal="right"/>
      <protection/>
    </xf>
    <xf numFmtId="3" fontId="0" fillId="0" borderId="11" xfId="0" applyNumberFormat="1" applyFont="1" applyFill="1" applyBorder="1" applyAlignment="1" applyProtection="1">
      <alignment/>
      <protection/>
    </xf>
    <xf numFmtId="2" fontId="0" fillId="0" borderId="8" xfId="0" applyNumberFormat="1" applyFont="1" applyFill="1" applyBorder="1" applyAlignment="1" applyProtection="1">
      <alignment horizontal="right"/>
      <protection/>
    </xf>
    <xf numFmtId="174" fontId="0" fillId="0" borderId="8" xfId="0" applyNumberFormat="1" applyFont="1" applyFill="1" applyBorder="1" applyAlignment="1" applyProtection="1" quotePrefix="1">
      <alignment horizontal="right"/>
      <protection/>
    </xf>
    <xf numFmtId="173" fontId="0" fillId="0" borderId="0" xfId="0" applyNumberFormat="1" applyFont="1" applyFill="1" applyBorder="1" applyAlignment="1" applyProtection="1">
      <alignment horizontal="right"/>
      <protection/>
    </xf>
    <xf numFmtId="0" fontId="0" fillId="0" borderId="3" xfId="0" applyFont="1" applyFill="1" applyBorder="1" applyAlignment="1" applyProtection="1">
      <alignment horizontal="right"/>
      <protection/>
    </xf>
    <xf numFmtId="2"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right"/>
      <protection/>
    </xf>
    <xf numFmtId="174" fontId="0" fillId="0" borderId="8" xfId="0" applyNumberFormat="1" applyFont="1" applyFill="1" applyBorder="1" applyAlignment="1" applyProtection="1">
      <alignment horizontal="right"/>
      <protection/>
    </xf>
    <xf numFmtId="174" fontId="0" fillId="0" borderId="0" xfId="0" applyNumberFormat="1" applyFont="1" applyFill="1" applyBorder="1" applyAlignment="1" applyProtection="1">
      <alignment horizontal="right"/>
      <protection/>
    </xf>
    <xf numFmtId="0" fontId="0" fillId="0" borderId="9" xfId="0" applyFont="1" applyFill="1" applyBorder="1" applyAlignment="1" applyProtection="1">
      <alignment/>
      <protection/>
    </xf>
    <xf numFmtId="173" fontId="0" fillId="0" borderId="8" xfId="0" applyNumberFormat="1" applyFont="1" applyFill="1" applyBorder="1" applyAlignment="1" applyProtection="1">
      <alignment horizontal="right"/>
      <protection/>
    </xf>
    <xf numFmtId="0" fontId="0" fillId="0" borderId="11" xfId="0" applyFont="1" applyFill="1" applyBorder="1" applyAlignment="1" applyProtection="1">
      <alignment/>
      <protection/>
    </xf>
    <xf numFmtId="173" fontId="0" fillId="0" borderId="6" xfId="0" applyNumberFormat="1" applyFont="1" applyFill="1" applyBorder="1" applyAlignment="1" applyProtection="1">
      <alignment horizontal="right"/>
      <protection/>
    </xf>
    <xf numFmtId="3" fontId="0" fillId="0" borderId="0" xfId="0" applyNumberFormat="1" applyFont="1" applyFill="1" applyAlignment="1" applyProtection="1">
      <alignment horizontal="right"/>
      <protection/>
    </xf>
    <xf numFmtId="4" fontId="0" fillId="0" borderId="0" xfId="0" applyNumberFormat="1" applyFont="1" applyFill="1" applyAlignment="1" applyProtection="1">
      <alignment horizontal="right"/>
      <protection/>
    </xf>
    <xf numFmtId="178" fontId="0" fillId="0" borderId="0" xfId="0" applyNumberFormat="1" applyFont="1" applyFill="1" applyAlignment="1" applyProtection="1">
      <alignment horizontal="right"/>
      <protection/>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4" xfId="0" applyNumberFormat="1" applyFont="1" applyFill="1" applyBorder="1" applyAlignment="1" applyProtection="1">
      <alignment horizontal="right"/>
      <protection locked="0"/>
    </xf>
    <xf numFmtId="0" fontId="0" fillId="0" borderId="3" xfId="0" applyFont="1" applyFill="1" applyBorder="1" applyAlignment="1" applyProtection="1">
      <alignment horizontal="right"/>
      <protection locked="0"/>
    </xf>
    <xf numFmtId="4" fontId="0" fillId="0" borderId="4" xfId="0" applyNumberFormat="1" applyFont="1" applyFill="1" applyBorder="1" applyAlignment="1" applyProtection="1">
      <alignment horizontal="right"/>
      <protection locked="0"/>
    </xf>
    <xf numFmtId="178" fontId="0" fillId="0" borderId="12" xfId="0" applyNumberFormat="1" applyFont="1" applyFill="1" applyBorder="1" applyAlignment="1" applyProtection="1">
      <alignment horizontal="right"/>
      <protection locked="0"/>
    </xf>
    <xf numFmtId="3" fontId="0" fillId="0" borderId="3" xfId="0" applyNumberFormat="1" applyFont="1" applyFill="1" applyBorder="1" applyAlignment="1" applyProtection="1">
      <alignment/>
      <protection locked="0"/>
    </xf>
    <xf numFmtId="4" fontId="0" fillId="0" borderId="0" xfId="0" applyNumberFormat="1" applyFont="1" applyFill="1" applyAlignment="1" applyProtection="1">
      <alignment/>
      <protection locked="0"/>
    </xf>
    <xf numFmtId="3" fontId="0" fillId="0" borderId="4" xfId="0" applyNumberFormat="1" applyFont="1" applyFill="1" applyBorder="1" applyAlignment="1" applyProtection="1">
      <alignment/>
      <protection locked="0"/>
    </xf>
    <xf numFmtId="178" fontId="0" fillId="0" borderId="3" xfId="0" applyNumberFormat="1" applyFont="1" applyFill="1" applyBorder="1" applyAlignment="1" applyProtection="1">
      <alignment/>
      <protection locked="0"/>
    </xf>
    <xf numFmtId="178" fontId="0" fillId="0" borderId="0" xfId="0" applyNumberFormat="1" applyFont="1" applyFill="1" applyAlignment="1" applyProtection="1">
      <alignment/>
      <protection locked="0"/>
    </xf>
    <xf numFmtId="178" fontId="0" fillId="0" borderId="4" xfId="0"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4" fontId="0" fillId="0" borderId="4" xfId="0"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3" fontId="0" fillId="0" borderId="9" xfId="0" applyNumberFormat="1" applyFont="1" applyFill="1" applyBorder="1" applyAlignment="1" applyProtection="1">
      <alignment/>
      <protection locked="0"/>
    </xf>
    <xf numFmtId="3" fontId="0" fillId="0" borderId="3" xfId="0" applyNumberFormat="1" applyFont="1" applyFill="1" applyBorder="1" applyAlignment="1" applyProtection="1">
      <alignment/>
      <protection locked="0"/>
    </xf>
    <xf numFmtId="178" fontId="0" fillId="0" borderId="0" xfId="0" applyNumberFormat="1" applyFont="1" applyFill="1" applyAlignment="1" applyProtection="1">
      <alignment/>
      <protection locked="0"/>
    </xf>
    <xf numFmtId="178" fontId="0" fillId="0" borderId="4" xfId="0" applyNumberFormat="1" applyFont="1" applyFill="1" applyBorder="1" applyAlignment="1" applyProtection="1">
      <alignment/>
      <protection locked="0"/>
    </xf>
    <xf numFmtId="4" fontId="0" fillId="0" borderId="4" xfId="0" applyNumberFormat="1" applyFont="1" applyFill="1" applyBorder="1" applyAlignment="1" applyProtection="1">
      <alignment/>
      <protection locked="0"/>
    </xf>
    <xf numFmtId="0" fontId="0" fillId="0" borderId="4"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78" fontId="0" fillId="0" borderId="13" xfId="0" applyNumberFormat="1" applyFont="1" applyFill="1" applyBorder="1" applyAlignment="1" applyProtection="1">
      <alignment horizontal="right"/>
      <protection locked="0"/>
    </xf>
    <xf numFmtId="3" fontId="0" fillId="0" borderId="4" xfId="0" applyNumberFormat="1" applyFont="1" applyFill="1" applyBorder="1" applyAlignment="1" applyProtection="1">
      <alignment/>
      <protection locked="0"/>
    </xf>
    <xf numFmtId="0" fontId="0" fillId="0" borderId="6" xfId="0" applyFont="1" applyFill="1" applyBorder="1" applyAlignment="1" applyProtection="1">
      <alignment horizontal="right"/>
      <protection locked="0"/>
    </xf>
    <xf numFmtId="4" fontId="0" fillId="0" borderId="6" xfId="0" applyNumberFormat="1" applyFont="1" applyFill="1" applyBorder="1" applyAlignment="1" applyProtection="1">
      <alignment horizontal="right"/>
      <protection locked="0"/>
    </xf>
    <xf numFmtId="3" fontId="0" fillId="0" borderId="6" xfId="0" applyNumberFormat="1" applyFont="1" applyFill="1" applyBorder="1" applyAlignment="1" applyProtection="1">
      <alignment horizontal="right"/>
      <protection locked="0"/>
    </xf>
    <xf numFmtId="3" fontId="0" fillId="0" borderId="11" xfId="0" applyNumberFormat="1" applyFont="1" applyFill="1" applyBorder="1" applyAlignment="1" applyProtection="1">
      <alignment horizontal="right"/>
      <protection locked="0"/>
    </xf>
    <xf numFmtId="0" fontId="0" fillId="0" borderId="10" xfId="0" applyFont="1" applyFill="1" applyBorder="1" applyAlignment="1" applyProtection="1">
      <alignment horizontal="right"/>
      <protection locked="0"/>
    </xf>
    <xf numFmtId="4" fontId="0" fillId="0" borderId="11" xfId="0" applyNumberFormat="1" applyFont="1" applyFill="1" applyBorder="1" applyAlignment="1" applyProtection="1">
      <alignment horizontal="right"/>
      <protection locked="0"/>
    </xf>
    <xf numFmtId="178" fontId="0" fillId="0" borderId="14" xfId="0" applyNumberFormat="1" applyFont="1" applyFill="1" applyBorder="1" applyAlignment="1" applyProtection="1">
      <alignment horizontal="right"/>
      <protection locked="0"/>
    </xf>
    <xf numFmtId="178" fontId="0" fillId="0" borderId="10" xfId="0" applyNumberFormat="1" applyFont="1" applyFill="1" applyBorder="1" applyAlignment="1" applyProtection="1">
      <alignment/>
      <protection locked="0"/>
    </xf>
    <xf numFmtId="178" fontId="0" fillId="0" borderId="6" xfId="0" applyNumberFormat="1" applyFont="1" applyFill="1" applyBorder="1" applyAlignment="1" applyProtection="1">
      <alignment/>
      <protection locked="0"/>
    </xf>
    <xf numFmtId="178" fontId="0" fillId="0" borderId="11"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3" fontId="0" fillId="0" borderId="6"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4" fontId="0" fillId="0" borderId="6" xfId="0" applyNumberFormat="1" applyFont="1" applyFill="1" applyBorder="1" applyAlignment="1" applyProtection="1">
      <alignment/>
      <protection locked="0"/>
    </xf>
    <xf numFmtId="4" fontId="0" fillId="0" borderId="11" xfId="0" applyNumberFormat="1" applyFont="1" applyFill="1" applyBorder="1" applyAlignment="1" applyProtection="1">
      <alignment/>
      <protection locked="0"/>
    </xf>
    <xf numFmtId="3" fontId="0" fillId="0" borderId="6"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178" fontId="0" fillId="0" borderId="6" xfId="0" applyNumberFormat="1" applyFont="1" applyFill="1" applyBorder="1" applyAlignment="1" applyProtection="1">
      <alignment/>
      <protection locked="0"/>
    </xf>
    <xf numFmtId="178" fontId="0" fillId="0" borderId="11" xfId="0" applyNumberFormat="1" applyFont="1" applyFill="1" applyBorder="1" applyAlignment="1" applyProtection="1">
      <alignment/>
      <protection locked="0"/>
    </xf>
    <xf numFmtId="4" fontId="0" fillId="0" borderId="11" xfId="0" applyNumberFormat="1" applyFont="1" applyFill="1" applyBorder="1" applyAlignment="1" applyProtection="1">
      <alignment/>
      <protection locked="0"/>
    </xf>
    <xf numFmtId="0" fontId="0" fillId="0" borderId="11" xfId="0"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178" fontId="0" fillId="0" borderId="10" xfId="0" applyNumberFormat="1" applyFont="1" applyFill="1" applyBorder="1" applyAlignment="1" applyProtection="1">
      <alignment horizontal="right"/>
      <protection locked="0"/>
    </xf>
    <xf numFmtId="178" fontId="0" fillId="0" borderId="6" xfId="0" applyNumberFormat="1" applyFont="1" applyFill="1" applyBorder="1" applyAlignment="1" applyProtection="1">
      <alignment horizontal="right"/>
      <protection locked="0"/>
    </xf>
    <xf numFmtId="178" fontId="0" fillId="0" borderId="11" xfId="0" applyNumberFormat="1" applyFont="1" applyFill="1" applyBorder="1" applyAlignment="1" applyProtection="1">
      <alignment horizontal="right"/>
      <protection locked="0"/>
    </xf>
    <xf numFmtId="0" fontId="0" fillId="0" borderId="4" xfId="0" applyFont="1" applyFill="1" applyBorder="1" applyAlignment="1" applyProtection="1">
      <alignment horizontal="right"/>
      <protection/>
    </xf>
    <xf numFmtId="187" fontId="0" fillId="0" borderId="4" xfId="0" applyNumberFormat="1" applyFont="1" applyFill="1" applyBorder="1" applyAlignment="1" applyProtection="1">
      <alignment horizontal="right"/>
      <protection/>
    </xf>
    <xf numFmtId="187" fontId="0" fillId="0" borderId="11" xfId="0" applyNumberFormat="1" applyFont="1" applyFill="1" applyBorder="1" applyAlignment="1" applyProtection="1">
      <alignment horizontal="right"/>
      <protection/>
    </xf>
    <xf numFmtId="187" fontId="0" fillId="0" borderId="0" xfId="0" applyNumberFormat="1" applyFont="1" applyFill="1" applyAlignment="1" applyProtection="1">
      <alignment horizontal="right"/>
      <protection locked="0"/>
    </xf>
    <xf numFmtId="187" fontId="0" fillId="0" borderId="4" xfId="0" applyNumberFormat="1" applyFont="1" applyFill="1" applyBorder="1" applyAlignment="1" applyProtection="1">
      <alignment horizontal="right"/>
      <protection locked="0"/>
    </xf>
    <xf numFmtId="187" fontId="0" fillId="0" borderId="6" xfId="0" applyNumberFormat="1" applyFont="1" applyFill="1" applyBorder="1" applyAlignment="1" applyProtection="1">
      <alignment horizontal="right"/>
      <protection locked="0"/>
    </xf>
    <xf numFmtId="187" fontId="0" fillId="0" borderId="11" xfId="0" applyNumberFormat="1" applyFont="1" applyFill="1" applyBorder="1" applyAlignment="1" applyProtection="1">
      <alignment horizontal="right"/>
      <protection locked="0"/>
    </xf>
    <xf numFmtId="174" fontId="0" fillId="0" borderId="0" xfId="0" applyNumberFormat="1" applyFont="1" applyFill="1" applyBorder="1" applyAlignment="1" applyProtection="1" quotePrefix="1">
      <alignment horizontal="right"/>
      <protection locked="0"/>
    </xf>
    <xf numFmtId="2" fontId="0" fillId="0" borderId="0" xfId="0" applyNumberFormat="1" applyFont="1" applyFill="1" applyBorder="1" applyAlignment="1" applyProtection="1">
      <alignment horizontal="right"/>
      <protection locked="0"/>
    </xf>
    <xf numFmtId="174" fontId="0" fillId="0" borderId="0"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3" fontId="0" fillId="0" borderId="6" xfId="0" applyNumberFormat="1" applyFont="1" applyFill="1" applyBorder="1" applyAlignment="1" applyProtection="1">
      <alignment horizontal="right"/>
      <protection/>
    </xf>
    <xf numFmtId="3" fontId="0" fillId="0" borderId="11" xfId="0" applyNumberFormat="1" applyFont="1" applyFill="1" applyBorder="1" applyAlignment="1" applyProtection="1">
      <alignment horizontal="right"/>
      <protection/>
    </xf>
    <xf numFmtId="0" fontId="8" fillId="0" borderId="0" xfId="0" applyFont="1" applyFill="1" applyAlignment="1">
      <alignment/>
    </xf>
    <xf numFmtId="0" fontId="8" fillId="0" borderId="0" xfId="0" applyFont="1" applyFill="1" applyBorder="1" applyAlignment="1">
      <alignment/>
    </xf>
    <xf numFmtId="0" fontId="10" fillId="0" borderId="0" xfId="0" applyFont="1" applyFill="1" applyAlignment="1">
      <alignment/>
    </xf>
    <xf numFmtId="0" fontId="8" fillId="0" borderId="0" xfId="0" applyFont="1" applyAlignment="1">
      <alignment/>
    </xf>
    <xf numFmtId="3" fontId="5" fillId="0" borderId="6"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2" fontId="5" fillId="0" borderId="6"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178" fontId="0" fillId="0" borderId="6" xfId="0" applyNumberFormat="1" applyFont="1" applyFill="1" applyBorder="1" applyAlignment="1" applyProtection="1">
      <alignment horizontal="right"/>
      <protection/>
    </xf>
    <xf numFmtId="4" fontId="0" fillId="0" borderId="6" xfId="0" applyNumberFormat="1" applyFont="1" applyFill="1" applyBorder="1" applyAlignment="1" applyProtection="1">
      <alignment horizontal="right"/>
      <protection/>
    </xf>
    <xf numFmtId="4" fontId="0" fillId="0" borderId="1" xfId="0"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3" fontId="0" fillId="0" borderId="8" xfId="0" applyNumberFormat="1" applyFont="1" applyFill="1" applyBorder="1" applyAlignment="1" applyProtection="1">
      <alignment horizontal="right"/>
      <protection/>
    </xf>
    <xf numFmtId="187" fontId="0" fillId="0" borderId="8" xfId="0" applyNumberFormat="1" applyFont="1" applyFill="1" applyBorder="1" applyAlignment="1" applyProtection="1">
      <alignment horizontal="right"/>
      <protection/>
    </xf>
    <xf numFmtId="4" fontId="0" fillId="0" borderId="8" xfId="0" applyNumberFormat="1" applyFont="1" applyFill="1" applyBorder="1" applyAlignment="1" applyProtection="1">
      <alignment horizontal="right"/>
      <protection/>
    </xf>
    <xf numFmtId="178" fontId="0" fillId="0" borderId="8" xfId="0" applyNumberFormat="1" applyFont="1" applyFill="1" applyBorder="1" applyAlignment="1" applyProtection="1">
      <alignment horizontal="right"/>
      <protection/>
    </xf>
    <xf numFmtId="3" fontId="0" fillId="0" borderId="8" xfId="0" applyNumberFormat="1" applyFont="1" applyFill="1" applyBorder="1" applyAlignment="1" applyProtection="1">
      <alignment/>
      <protection/>
    </xf>
    <xf numFmtId="178" fontId="0" fillId="0" borderId="8" xfId="0" applyNumberFormat="1" applyFont="1" applyFill="1" applyBorder="1" applyAlignment="1" applyProtection="1">
      <alignment/>
      <protection/>
    </xf>
    <xf numFmtId="4" fontId="0" fillId="0" borderId="8" xfId="0" applyNumberFormat="1" applyFont="1" applyFill="1" applyBorder="1" applyAlignment="1" applyProtection="1">
      <alignment/>
      <protection/>
    </xf>
    <xf numFmtId="3" fontId="0" fillId="0" borderId="9" xfId="0" applyNumberFormat="1" applyFont="1" applyFill="1" applyBorder="1" applyAlignment="1" applyProtection="1">
      <alignment horizontal="right"/>
      <protection/>
    </xf>
    <xf numFmtId="177" fontId="5" fillId="0" borderId="7" xfId="0" applyNumberFormat="1" applyFont="1" applyFill="1" applyBorder="1" applyAlignment="1" applyProtection="1">
      <alignment horizontal="right"/>
      <protection/>
    </xf>
    <xf numFmtId="177" fontId="5" fillId="0" borderId="9" xfId="0" applyNumberFormat="1" applyFont="1" applyFill="1" applyBorder="1" applyAlignment="1" applyProtection="1">
      <alignment horizontal="right"/>
      <protection/>
    </xf>
    <xf numFmtId="3" fontId="0" fillId="0" borderId="7"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178" fontId="5" fillId="0" borderId="8" xfId="0" applyNumberFormat="1" applyFont="1" applyFill="1" applyBorder="1" applyAlignment="1" applyProtection="1">
      <alignment horizontal="right"/>
      <protection/>
    </xf>
    <xf numFmtId="4" fontId="0" fillId="0" borderId="9" xfId="0" applyNumberFormat="1" applyFont="1" applyFill="1" applyBorder="1" applyAlignment="1" applyProtection="1">
      <alignment horizontal="right"/>
      <protection/>
    </xf>
    <xf numFmtId="178" fontId="0" fillId="0" borderId="12" xfId="0" applyNumberFormat="1" applyFont="1" applyFill="1" applyBorder="1" applyAlignment="1" applyProtection="1">
      <alignment horizontal="right"/>
      <protection/>
    </xf>
    <xf numFmtId="4" fontId="5" fillId="0" borderId="8" xfId="0" applyNumberFormat="1" applyFont="1" applyFill="1" applyBorder="1" applyAlignment="1" applyProtection="1">
      <alignment horizontal="right"/>
      <protection/>
    </xf>
    <xf numFmtId="3" fontId="5" fillId="0" borderId="9" xfId="0" applyNumberFormat="1" applyFont="1" applyFill="1" applyBorder="1" applyAlignment="1" applyProtection="1">
      <alignment horizontal="right"/>
      <protection/>
    </xf>
    <xf numFmtId="178" fontId="5" fillId="0" borderId="7" xfId="0" applyNumberFormat="1" applyFont="1" applyFill="1" applyBorder="1" applyAlignment="1" applyProtection="1">
      <alignment horizontal="right"/>
      <protection/>
    </xf>
    <xf numFmtId="178" fontId="5" fillId="0" borderId="9" xfId="0" applyNumberFormat="1" applyFont="1" applyFill="1" applyBorder="1" applyAlignment="1" applyProtection="1">
      <alignment horizontal="right"/>
      <protection/>
    </xf>
    <xf numFmtId="3" fontId="5" fillId="0" borderId="7" xfId="0" applyNumberFormat="1" applyFont="1" applyFill="1" applyBorder="1" applyAlignment="1" applyProtection="1">
      <alignment horizontal="right"/>
      <protection/>
    </xf>
    <xf numFmtId="3" fontId="5" fillId="0" borderId="8" xfId="0" applyNumberFormat="1"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3" fontId="5" fillId="0" borderId="12" xfId="0" applyNumberFormat="1" applyFont="1" applyFill="1" applyBorder="1" applyAlignment="1" applyProtection="1">
      <alignment horizontal="right"/>
      <protection/>
    </xf>
    <xf numFmtId="178" fontId="0" fillId="0" borderId="9" xfId="0" applyNumberFormat="1" applyFont="1" applyFill="1" applyBorder="1" applyAlignment="1" applyProtection="1">
      <alignment horizontal="right"/>
      <protection/>
    </xf>
    <xf numFmtId="2" fontId="5" fillId="0" borderId="8" xfId="0" applyNumberFormat="1" applyFont="1" applyFill="1" applyBorder="1" applyAlignment="1" applyProtection="1">
      <alignment horizontal="right"/>
      <protection/>
    </xf>
    <xf numFmtId="2" fontId="5" fillId="0" borderId="9" xfId="0" applyNumberFormat="1" applyFont="1" applyFill="1" applyBorder="1" applyAlignment="1" applyProtection="1">
      <alignment horizontal="right"/>
      <protection/>
    </xf>
    <xf numFmtId="177" fontId="0" fillId="0" borderId="10" xfId="0" applyNumberFormat="1" applyFont="1" applyFill="1" applyBorder="1" applyAlignment="1" applyProtection="1">
      <alignment horizontal="right"/>
      <protection/>
    </xf>
    <xf numFmtId="177" fontId="0" fillId="0" borderId="11" xfId="0" applyNumberFormat="1" applyFont="1" applyFill="1" applyBorder="1" applyAlignment="1" applyProtection="1">
      <alignment horizontal="right"/>
      <protection/>
    </xf>
    <xf numFmtId="3" fontId="0" fillId="0" borderId="10" xfId="0" applyNumberFormat="1" applyFont="1" applyFill="1" applyBorder="1" applyAlignment="1" applyProtection="1">
      <alignment horizontal="right"/>
      <protection/>
    </xf>
    <xf numFmtId="4" fontId="0" fillId="0" borderId="11" xfId="0" applyNumberFormat="1" applyFont="1" applyFill="1" applyBorder="1" applyAlignment="1" applyProtection="1">
      <alignment horizontal="right"/>
      <protection/>
    </xf>
    <xf numFmtId="178" fontId="5" fillId="0" borderId="14"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178" fontId="0" fillId="0" borderId="10" xfId="0" applyNumberFormat="1" applyFont="1" applyFill="1" applyBorder="1" applyAlignment="1" applyProtection="1">
      <alignment horizontal="right"/>
      <protection/>
    </xf>
    <xf numFmtId="178" fontId="0" fillId="0" borderId="11" xfId="0" applyNumberFormat="1" applyFont="1" applyFill="1" applyBorder="1" applyAlignment="1" applyProtection="1">
      <alignment horizontal="right"/>
      <protection/>
    </xf>
    <xf numFmtId="3" fontId="0" fillId="0" borderId="14" xfId="0" applyNumberFormat="1" applyFont="1" applyFill="1" applyBorder="1" applyAlignment="1" applyProtection="1">
      <alignment horizontal="right"/>
      <protection/>
    </xf>
    <xf numFmtId="178" fontId="5" fillId="0" borderId="11" xfId="0" applyNumberFormat="1" applyFont="1" applyFill="1" applyBorder="1" applyAlignment="1" applyProtection="1">
      <alignment horizontal="right"/>
      <protection/>
    </xf>
    <xf numFmtId="177" fontId="0" fillId="0" borderId="7" xfId="0" applyNumberFormat="1" applyFont="1" applyFill="1" applyBorder="1" applyAlignment="1" applyProtection="1">
      <alignment horizontal="right"/>
      <protection/>
    </xf>
    <xf numFmtId="177" fontId="0" fillId="0" borderId="9" xfId="0" applyNumberFormat="1" applyFont="1" applyFill="1" applyBorder="1" applyAlignment="1" applyProtection="1">
      <alignment horizontal="right"/>
      <protection/>
    </xf>
    <xf numFmtId="178" fontId="5" fillId="0" borderId="12" xfId="0" applyNumberFormat="1" applyFont="1" applyFill="1" applyBorder="1" applyAlignment="1" applyProtection="1">
      <alignment horizontal="right"/>
      <protection/>
    </xf>
    <xf numFmtId="178" fontId="0" fillId="0" borderId="7" xfId="0" applyNumberFormat="1" applyFont="1" applyFill="1" applyBorder="1" applyAlignment="1" applyProtection="1">
      <alignment horizontal="right"/>
      <protection/>
    </xf>
    <xf numFmtId="3" fontId="0" fillId="0" borderId="12" xfId="0" applyNumberFormat="1" applyFont="1" applyFill="1" applyBorder="1" applyAlignment="1" applyProtection="1">
      <alignment horizontal="right"/>
      <protection/>
    </xf>
    <xf numFmtId="4" fontId="5" fillId="0" borderId="6" xfId="0" applyNumberFormat="1" applyFont="1" applyFill="1" applyBorder="1" applyAlignment="1" applyProtection="1">
      <alignment horizontal="right"/>
      <protection/>
    </xf>
    <xf numFmtId="3" fontId="5" fillId="0" borderId="11"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protection locked="0"/>
    </xf>
    <xf numFmtId="0" fontId="0" fillId="0" borderId="0" xfId="0" applyAlignment="1" applyProtection="1">
      <alignment/>
      <protection/>
    </xf>
    <xf numFmtId="174" fontId="0" fillId="0" borderId="0" xfId="0" applyNumberFormat="1" applyFont="1" applyFill="1" applyBorder="1" applyAlignment="1" applyProtection="1" quotePrefix="1">
      <alignment horizontal="right"/>
      <protection/>
    </xf>
    <xf numFmtId="2" fontId="5" fillId="0" borderId="0" xfId="0" applyNumberFormat="1" applyFont="1" applyFill="1" applyBorder="1" applyAlignment="1" applyProtection="1">
      <alignment horizontal="right"/>
      <protection/>
    </xf>
    <xf numFmtId="187" fontId="0" fillId="0" borderId="0" xfId="0" applyNumberFormat="1" applyFont="1" applyFill="1" applyBorder="1" applyAlignment="1" applyProtection="1">
      <alignment horizontal="right"/>
      <protection/>
    </xf>
    <xf numFmtId="0" fontId="0" fillId="0" borderId="0" xfId="0" applyFill="1" applyAlignment="1" applyProtection="1">
      <alignment/>
      <protection locked="0"/>
    </xf>
    <xf numFmtId="4" fontId="0" fillId="0" borderId="0" xfId="0" applyNumberFormat="1" applyFont="1" applyFill="1" applyAlignment="1" applyProtection="1">
      <alignment horizontal="right"/>
      <protection locked="0"/>
    </xf>
    <xf numFmtId="0" fontId="0" fillId="0" borderId="0" xfId="0" applyFont="1" applyFill="1" applyAlignment="1" applyProtection="1">
      <alignment/>
      <protection locked="0"/>
    </xf>
    <xf numFmtId="0" fontId="12" fillId="0" borderId="0" xfId="0"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2" fontId="4" fillId="0" borderId="0" xfId="0" applyNumberFormat="1" applyFont="1" applyFill="1" applyBorder="1" applyAlignment="1" applyProtection="1">
      <alignment horizontal="right"/>
      <protection/>
    </xf>
    <xf numFmtId="3" fontId="0" fillId="0" borderId="3" xfId="0" applyNumberFormat="1" applyFont="1" applyFill="1" applyBorder="1" applyAlignment="1" applyProtection="1">
      <alignment horizontal="right"/>
      <protection locked="0"/>
    </xf>
    <xf numFmtId="206" fontId="3" fillId="0" borderId="0" xfId="0" applyNumberFormat="1" applyFont="1" applyFill="1" applyAlignment="1" applyProtection="1">
      <alignment horizontal="left"/>
      <protection/>
    </xf>
    <xf numFmtId="0" fontId="0" fillId="0" borderId="0" xfId="0" applyFill="1" applyAlignment="1">
      <alignment horizontal="right"/>
    </xf>
    <xf numFmtId="206" fontId="0" fillId="0" borderId="0" xfId="0" applyNumberFormat="1" applyFill="1" applyAlignment="1">
      <alignment horizontal="left"/>
    </xf>
    <xf numFmtId="3" fontId="0" fillId="0" borderId="3" xfId="0" applyNumberFormat="1" applyFont="1" applyFill="1" applyBorder="1" applyAlignment="1" applyProtection="1">
      <alignment/>
      <protection/>
    </xf>
    <xf numFmtId="4" fontId="0" fillId="0" borderId="0" xfId="0" applyNumberFormat="1" applyFont="1" applyFill="1" applyAlignment="1" applyProtection="1">
      <alignment/>
      <protection/>
    </xf>
    <xf numFmtId="3" fontId="0" fillId="0" borderId="4" xfId="0" applyNumberFormat="1" applyFont="1" applyFill="1" applyBorder="1" applyAlignment="1" applyProtection="1">
      <alignment/>
      <protection/>
    </xf>
    <xf numFmtId="3" fontId="0" fillId="0" borderId="3" xfId="0" applyNumberFormat="1" applyFont="1" applyFill="1" applyBorder="1" applyAlignment="1" applyProtection="1">
      <alignment horizontal="center"/>
      <protection/>
    </xf>
    <xf numFmtId="4" fontId="0" fillId="0" borderId="0" xfId="0" applyNumberFormat="1" applyFont="1" applyFill="1" applyAlignment="1" applyProtection="1">
      <alignment horizontal="center"/>
      <protection/>
    </xf>
    <xf numFmtId="3" fontId="0" fillId="0" borderId="4" xfId="0" applyNumberFormat="1" applyFont="1" applyFill="1" applyBorder="1" applyAlignment="1" applyProtection="1">
      <alignment horizontal="center"/>
      <protection/>
    </xf>
    <xf numFmtId="177" fontId="0" fillId="0" borderId="0" xfId="0" applyNumberFormat="1" applyFont="1" applyFill="1" applyAlignment="1" applyProtection="1">
      <alignment horizontal="right"/>
      <protection/>
    </xf>
    <xf numFmtId="3" fontId="5" fillId="0" borderId="1" xfId="0" applyNumberFormat="1" applyFont="1" applyFill="1" applyBorder="1" applyAlignment="1" applyProtection="1">
      <alignment horizontal="right"/>
      <protection/>
    </xf>
    <xf numFmtId="4" fontId="0" fillId="2" borderId="0" xfId="0" applyNumberFormat="1" applyFont="1" applyFill="1" applyBorder="1" applyAlignment="1" applyProtection="1">
      <alignment horizontal="right"/>
      <protection/>
    </xf>
    <xf numFmtId="0" fontId="0" fillId="2" borderId="0" xfId="0" applyFont="1" applyFill="1" applyBorder="1" applyAlignment="1" applyProtection="1">
      <alignment horizontal="right"/>
      <protection locked="0"/>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8" fillId="0" borderId="0" xfId="0" applyFont="1" applyFill="1" applyAlignment="1" applyProtection="1">
      <alignment horizontal="left"/>
      <protection/>
    </xf>
    <xf numFmtId="0" fontId="8" fillId="0" borderId="0" xfId="0" applyFont="1" applyFill="1" applyAlignment="1" applyProtection="1">
      <alignment horizontal="right"/>
      <protection/>
    </xf>
    <xf numFmtId="206" fontId="8" fillId="0" borderId="0" xfId="0" applyNumberFormat="1" applyFont="1" applyFill="1" applyAlignment="1" applyProtection="1">
      <alignment horizontal="left"/>
      <protection/>
    </xf>
    <xf numFmtId="0" fontId="9" fillId="0" borderId="0" xfId="0" applyFont="1" applyFill="1" applyAlignment="1" applyProtection="1">
      <alignment horizontal="left"/>
      <protection/>
    </xf>
    <xf numFmtId="0" fontId="14" fillId="0" borderId="0" xfId="0" applyFont="1" applyFill="1" applyAlignment="1" applyProtection="1">
      <alignment/>
      <protection/>
    </xf>
    <xf numFmtId="0" fontId="10" fillId="0" borderId="0" xfId="0" applyFont="1" applyFill="1" applyAlignment="1" applyProtection="1">
      <alignment horizontal="right"/>
      <protection/>
    </xf>
    <xf numFmtId="0" fontId="8" fillId="0" borderId="5" xfId="0" applyFont="1" applyFill="1" applyBorder="1" applyAlignment="1" applyProtection="1">
      <alignment horizontal="center"/>
      <protection/>
    </xf>
    <xf numFmtId="0" fontId="11" fillId="0" borderId="0" xfId="0" applyFont="1" applyFill="1" applyAlignment="1" applyProtection="1">
      <alignment/>
      <protection/>
    </xf>
    <xf numFmtId="0" fontId="11" fillId="0" borderId="0" xfId="0" applyFont="1" applyFill="1" applyAlignment="1" applyProtection="1">
      <alignment horizontal="right"/>
      <protection/>
    </xf>
    <xf numFmtId="0" fontId="11" fillId="0" borderId="0"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172" fontId="8" fillId="0" borderId="0" xfId="15" applyNumberFormat="1" applyFont="1" applyFill="1" applyAlignment="1" applyProtection="1">
      <alignment horizontal="right"/>
      <protection/>
    </xf>
    <xf numFmtId="172" fontId="8" fillId="0" borderId="0" xfId="15" applyNumberFormat="1" applyFont="1" applyFill="1" applyBorder="1" applyAlignment="1" applyProtection="1">
      <alignment horizontal="right"/>
      <protection/>
    </xf>
    <xf numFmtId="0" fontId="10" fillId="0" borderId="0" xfId="0" applyFont="1" applyFill="1" applyBorder="1" applyAlignment="1" applyProtection="1">
      <alignment horizontal="right"/>
      <protection/>
    </xf>
    <xf numFmtId="195" fontId="8" fillId="0" borderId="0" xfId="15" applyNumberFormat="1" applyFont="1" applyFill="1" applyBorder="1" applyAlignment="1" applyProtection="1">
      <alignment horizontal="right"/>
      <protection/>
    </xf>
    <xf numFmtId="3" fontId="8" fillId="0" borderId="0" xfId="15" applyNumberFormat="1" applyFont="1" applyFill="1" applyAlignment="1" applyProtection="1">
      <alignment horizontal="right"/>
      <protection/>
    </xf>
    <xf numFmtId="3" fontId="8" fillId="0" borderId="0" xfId="0" applyNumberFormat="1" applyFont="1" applyFill="1" applyBorder="1" applyAlignment="1" applyProtection="1">
      <alignment horizontal="right"/>
      <protection/>
    </xf>
    <xf numFmtId="3" fontId="8" fillId="0" borderId="0" xfId="15" applyNumberFormat="1" applyFont="1" applyFill="1" applyBorder="1" applyAlignment="1" applyProtection="1">
      <alignment horizontal="right"/>
      <protection/>
    </xf>
    <xf numFmtId="173" fontId="8" fillId="0" borderId="0" xfId="15" applyNumberFormat="1" applyFont="1" applyFill="1" applyAlignment="1" applyProtection="1">
      <alignment horizontal="right"/>
      <protection/>
    </xf>
    <xf numFmtId="178" fontId="8" fillId="0" borderId="0" xfId="0" applyNumberFormat="1" applyFont="1" applyFill="1" applyBorder="1" applyAlignment="1" applyProtection="1">
      <alignment horizontal="right"/>
      <protection/>
    </xf>
    <xf numFmtId="178" fontId="8" fillId="0" borderId="0" xfId="15" applyNumberFormat="1" applyFont="1" applyFill="1" applyBorder="1" applyAlignment="1" applyProtection="1">
      <alignment horizontal="right"/>
      <protection/>
    </xf>
    <xf numFmtId="1" fontId="8" fillId="0" borderId="0" xfId="0" applyNumberFormat="1" applyFont="1" applyFill="1" applyBorder="1" applyAlignment="1" applyProtection="1">
      <alignment horizontal="right"/>
      <protection/>
    </xf>
    <xf numFmtId="173" fontId="8" fillId="0" borderId="0" xfId="0" applyNumberFormat="1" applyFont="1" applyFill="1" applyBorder="1" applyAlignment="1" applyProtection="1">
      <alignment/>
      <protection/>
    </xf>
    <xf numFmtId="1" fontId="8" fillId="0" borderId="0" xfId="15" applyNumberFormat="1" applyFont="1" applyFill="1" applyAlignment="1" applyProtection="1">
      <alignment horizontal="right"/>
      <protection/>
    </xf>
    <xf numFmtId="43" fontId="8" fillId="0" borderId="0" xfId="0" applyNumberFormat="1" applyFont="1" applyFill="1" applyBorder="1" applyAlignment="1" applyProtection="1">
      <alignment horizontal="right"/>
      <protection/>
    </xf>
    <xf numFmtId="2" fontId="8" fillId="0" borderId="0" xfId="15" applyNumberFormat="1" applyFont="1" applyFill="1" applyAlignment="1" applyProtection="1">
      <alignment horizontal="right"/>
      <protection/>
    </xf>
    <xf numFmtId="4" fontId="8" fillId="0" borderId="0" xfId="0" applyNumberFormat="1" applyFont="1" applyFill="1" applyBorder="1" applyAlignment="1" applyProtection="1">
      <alignment horizontal="right"/>
      <protection/>
    </xf>
    <xf numFmtId="4" fontId="8" fillId="0" borderId="0" xfId="15" applyNumberFormat="1" applyFont="1" applyFill="1" applyBorder="1" applyAlignment="1" applyProtection="1">
      <alignment horizontal="right"/>
      <protection/>
    </xf>
    <xf numFmtId="2" fontId="8" fillId="0" borderId="0" xfId="0" applyNumberFormat="1" applyFont="1" applyFill="1" applyBorder="1" applyAlignment="1" applyProtection="1">
      <alignment horizontal="right"/>
      <protection/>
    </xf>
    <xf numFmtId="2" fontId="8" fillId="0" borderId="0" xfId="0" applyNumberFormat="1" applyFont="1" applyFill="1" applyBorder="1" applyAlignment="1" applyProtection="1">
      <alignment/>
      <protection/>
    </xf>
    <xf numFmtId="0" fontId="8"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197" fontId="8" fillId="0" borderId="0" xfId="15" applyNumberFormat="1" applyFont="1" applyFill="1" applyBorder="1" applyAlignment="1" applyProtection="1">
      <alignment horizontal="right"/>
      <protection/>
    </xf>
    <xf numFmtId="198" fontId="8" fillId="0" borderId="0" xfId="15" applyNumberFormat="1" applyFont="1" applyFill="1" applyBorder="1" applyAlignment="1" applyProtection="1">
      <alignment horizontal="right"/>
      <protection/>
    </xf>
    <xf numFmtId="3" fontId="8" fillId="0" borderId="0" xfId="0" applyNumberFormat="1" applyFont="1" applyFill="1" applyBorder="1" applyAlignment="1" applyProtection="1">
      <alignment/>
      <protection/>
    </xf>
    <xf numFmtId="43" fontId="8" fillId="0" borderId="0" xfId="15" applyNumberFormat="1" applyFont="1" applyFill="1" applyBorder="1" applyAlignment="1" applyProtection="1">
      <alignment horizontal="right"/>
      <protection/>
    </xf>
    <xf numFmtId="198" fontId="8" fillId="0" borderId="0" xfId="0" applyNumberFormat="1" applyFont="1" applyFill="1" applyBorder="1" applyAlignment="1" applyProtection="1">
      <alignment horizontal="right"/>
      <protection/>
    </xf>
    <xf numFmtId="178" fontId="8" fillId="0" borderId="0" xfId="15" applyNumberFormat="1" applyFont="1" applyFill="1" applyAlignment="1" applyProtection="1">
      <alignment horizontal="right"/>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4" fontId="0" fillId="0" borderId="4" xfId="0" applyNumberFormat="1" applyFont="1" applyFill="1" applyBorder="1" applyAlignment="1" applyProtection="1">
      <alignment horizontal="right"/>
      <protection/>
    </xf>
    <xf numFmtId="178" fontId="0" fillId="0" borderId="3" xfId="0" applyNumberFormat="1" applyFont="1" applyFill="1" applyBorder="1" applyAlignment="1" applyProtection="1">
      <alignment/>
      <protection/>
    </xf>
    <xf numFmtId="178" fontId="0" fillId="0" borderId="0" xfId="0" applyNumberFormat="1" applyFont="1" applyFill="1" applyAlignment="1" applyProtection="1">
      <alignment/>
      <protection/>
    </xf>
    <xf numFmtId="178" fontId="0" fillId="0" borderId="4" xfId="0" applyNumberFormat="1" applyFont="1" applyFill="1" applyBorder="1" applyAlignment="1" applyProtection="1">
      <alignment/>
      <protection/>
    </xf>
    <xf numFmtId="3" fontId="0" fillId="0" borderId="5" xfId="0" applyNumberFormat="1" applyFont="1" applyFill="1" applyBorder="1" applyAlignment="1" applyProtection="1">
      <alignment horizontal="right"/>
      <protection/>
    </xf>
    <xf numFmtId="187" fontId="0" fillId="0" borderId="0" xfId="0" applyNumberFormat="1" applyFont="1" applyFill="1" applyAlignment="1" applyProtection="1">
      <alignment horizontal="right"/>
      <protection/>
    </xf>
    <xf numFmtId="3" fontId="0" fillId="0" borderId="4" xfId="0" applyNumberFormat="1" applyFont="1" applyFill="1" applyBorder="1" applyAlignment="1" applyProtection="1">
      <alignment horizontal="right"/>
      <protection/>
    </xf>
    <xf numFmtId="3" fontId="0" fillId="0" borderId="0" xfId="0" applyNumberFormat="1" applyFont="1" applyFill="1" applyAlignment="1" applyProtection="1">
      <alignment/>
      <protection/>
    </xf>
    <xf numFmtId="4" fontId="0" fillId="0" borderId="4" xfId="0" applyNumberFormat="1" applyFont="1" applyFill="1" applyBorder="1" applyAlignment="1" applyProtection="1">
      <alignment/>
      <protection/>
    </xf>
    <xf numFmtId="3" fontId="0" fillId="0" borderId="0" xfId="0" applyNumberFormat="1" applyFont="1" applyFill="1" applyAlignment="1" applyProtection="1">
      <alignment/>
      <protection/>
    </xf>
    <xf numFmtId="3" fontId="0" fillId="0" borderId="9" xfId="0" applyNumberFormat="1" applyFont="1" applyFill="1" applyBorder="1" applyAlignment="1" applyProtection="1">
      <alignment/>
      <protection/>
    </xf>
    <xf numFmtId="3" fontId="0" fillId="0" borderId="3" xfId="0" applyNumberFormat="1" applyFont="1" applyFill="1" applyBorder="1" applyAlignment="1" applyProtection="1">
      <alignment/>
      <protection/>
    </xf>
    <xf numFmtId="178" fontId="0" fillId="0" borderId="0" xfId="0" applyNumberFormat="1" applyFont="1" applyFill="1" applyAlignment="1" applyProtection="1">
      <alignment/>
      <protection/>
    </xf>
    <xf numFmtId="178" fontId="0" fillId="0" borderId="4" xfId="0" applyNumberFormat="1" applyFont="1" applyFill="1" applyBorder="1" applyAlignment="1" applyProtection="1">
      <alignment/>
      <protection/>
    </xf>
    <xf numFmtId="4" fontId="0" fillId="0" borderId="4" xfId="0" applyNumberFormat="1" applyFont="1" applyFill="1" applyBorder="1" applyAlignment="1" applyProtection="1">
      <alignment/>
      <protection/>
    </xf>
    <xf numFmtId="178" fontId="0" fillId="0" borderId="13" xfId="0" applyNumberFormat="1" applyFont="1" applyFill="1" applyBorder="1" applyAlignment="1" applyProtection="1">
      <alignment horizontal="right"/>
      <protection/>
    </xf>
    <xf numFmtId="187" fontId="0" fillId="0" borderId="6" xfId="0" applyNumberFormat="1" applyFont="1" applyFill="1" applyBorder="1" applyAlignment="1" applyProtection="1">
      <alignment horizontal="right"/>
      <protection/>
    </xf>
    <xf numFmtId="178" fontId="0" fillId="0" borderId="14" xfId="0" applyNumberFormat="1" applyFont="1" applyFill="1" applyBorder="1" applyAlignment="1" applyProtection="1">
      <alignment horizontal="right"/>
      <protection/>
    </xf>
    <xf numFmtId="178" fontId="0" fillId="0" borderId="10" xfId="0" applyNumberFormat="1" applyFont="1" applyFill="1" applyBorder="1" applyAlignment="1" applyProtection="1">
      <alignment/>
      <protection/>
    </xf>
    <xf numFmtId="178" fontId="0" fillId="0" borderId="6"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6"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4" fontId="0" fillId="0" borderId="6"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0" fillId="2" borderId="0" xfId="0" applyFont="1" applyFill="1" applyBorder="1" applyAlignment="1" applyProtection="1">
      <alignment horizontal="right"/>
      <protection/>
    </xf>
    <xf numFmtId="3" fontId="0" fillId="0" borderId="0" xfId="0" applyNumberFormat="1" applyFont="1" applyFill="1" applyBorder="1" applyAlignment="1" applyProtection="1">
      <alignment horizontal="right"/>
      <protection locked="0"/>
    </xf>
    <xf numFmtId="4" fontId="0" fillId="2" borderId="0" xfId="0" applyNumberFormat="1" applyFont="1" applyFill="1" applyBorder="1" applyAlignment="1" applyProtection="1">
      <alignment horizontal="right"/>
      <protection locked="0"/>
    </xf>
    <xf numFmtId="4" fontId="0" fillId="0" borderId="0" xfId="0" applyNumberFormat="1" applyFont="1" applyFill="1" applyBorder="1" applyAlignment="1" applyProtection="1">
      <alignment horizontal="right"/>
      <protection locked="0"/>
    </xf>
    <xf numFmtId="0" fontId="16"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Alignment="1" applyProtection="1">
      <alignment horizontal="left"/>
      <protection/>
    </xf>
    <xf numFmtId="3" fontId="0" fillId="0" borderId="1" xfId="0" applyNumberFormat="1" applyFont="1" applyFill="1" applyBorder="1" applyAlignment="1" applyProtection="1">
      <alignment horizontal="right"/>
      <protection/>
    </xf>
    <xf numFmtId="209" fontId="0" fillId="0" borderId="11" xfId="0" applyNumberFormat="1" applyFont="1" applyFill="1" applyBorder="1" applyAlignment="1" applyProtection="1">
      <alignment horizontal="right"/>
      <protection/>
    </xf>
    <xf numFmtId="209" fontId="0" fillId="0" borderId="9" xfId="0" applyNumberFormat="1" applyFont="1" applyFill="1" applyBorder="1" applyAlignment="1" applyProtection="1">
      <alignment horizontal="right"/>
      <protection/>
    </xf>
    <xf numFmtId="209" fontId="0" fillId="0" borderId="0" xfId="0" applyNumberFormat="1" applyFont="1" applyFill="1" applyBorder="1" applyAlignment="1" applyProtection="1">
      <alignment horizontal="right"/>
      <protection/>
    </xf>
    <xf numFmtId="208" fontId="0" fillId="0" borderId="4" xfId="0" applyNumberFormat="1" applyFont="1" applyFill="1" applyBorder="1" applyAlignment="1" applyProtection="1">
      <alignment/>
      <protection/>
    </xf>
    <xf numFmtId="208"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horizontal="center"/>
      <protection/>
    </xf>
    <xf numFmtId="4" fontId="0" fillId="0" borderId="6" xfId="0" applyNumberFormat="1" applyFont="1" applyFill="1" applyBorder="1" applyAlignment="1" applyProtection="1">
      <alignment horizontal="center"/>
      <protection/>
    </xf>
    <xf numFmtId="208" fontId="0" fillId="0" borderId="0" xfId="0" applyNumberFormat="1" applyFont="1" applyFill="1" applyBorder="1" applyAlignment="1" applyProtection="1">
      <alignment horizontal="right"/>
      <protection/>
    </xf>
    <xf numFmtId="208" fontId="0" fillId="0" borderId="4" xfId="0" applyNumberFormat="1" applyFont="1" applyFill="1" applyBorder="1" applyAlignment="1" applyProtection="1">
      <alignment horizontal="right"/>
      <protection/>
    </xf>
    <xf numFmtId="208" fontId="0" fillId="0" borderId="11" xfId="0" applyNumberFormat="1" applyFont="1" applyFill="1" applyBorder="1" applyAlignment="1" applyProtection="1">
      <alignment horizontal="right"/>
      <protection/>
    </xf>
    <xf numFmtId="208" fontId="0" fillId="0" borderId="6" xfId="0" applyNumberFormat="1" applyFont="1" applyFill="1" applyBorder="1" applyAlignment="1" applyProtection="1">
      <alignment horizontal="right"/>
      <protection/>
    </xf>
    <xf numFmtId="0" fontId="4" fillId="0" borderId="5" xfId="0" applyFont="1" applyFill="1" applyBorder="1" applyAlignment="1" applyProtection="1">
      <alignment horizontal="center"/>
      <protection/>
    </xf>
    <xf numFmtId="2" fontId="0" fillId="0" borderId="4" xfId="0" applyNumberFormat="1" applyFont="1" applyFill="1" applyBorder="1" applyAlignment="1" applyProtection="1">
      <alignment horizontal="right"/>
      <protection/>
    </xf>
    <xf numFmtId="2" fontId="0" fillId="0" borderId="11" xfId="0" applyNumberFormat="1" applyFont="1" applyFill="1" applyBorder="1" applyAlignment="1" applyProtection="1">
      <alignment horizontal="right"/>
      <protection/>
    </xf>
    <xf numFmtId="3" fontId="0" fillId="0" borderId="3" xfId="0" applyNumberFormat="1" applyFont="1" applyFill="1" applyBorder="1" applyAlignment="1" applyProtection="1">
      <alignment horizontal="right"/>
      <protection/>
    </xf>
    <xf numFmtId="178" fontId="0" fillId="0" borderId="3" xfId="0" applyNumberFormat="1" applyFont="1" applyFill="1" applyBorder="1" applyAlignment="1" applyProtection="1">
      <alignment horizontal="right"/>
      <protection/>
    </xf>
    <xf numFmtId="212" fontId="0" fillId="0" borderId="0" xfId="0" applyNumberFormat="1" applyFont="1" applyFill="1" applyBorder="1" applyAlignment="1" applyProtection="1">
      <alignment horizontal="right"/>
      <protection/>
    </xf>
    <xf numFmtId="213" fontId="0" fillId="0" borderId="0" xfId="0" applyNumberFormat="1" applyFont="1" applyFill="1" applyAlignment="1" applyProtection="1">
      <alignment horizontal="right"/>
      <protection/>
    </xf>
    <xf numFmtId="213" fontId="0" fillId="0" borderId="4" xfId="0" applyNumberFormat="1" applyFont="1" applyFill="1" applyBorder="1" applyAlignment="1" applyProtection="1">
      <alignment horizontal="right"/>
      <protection/>
    </xf>
    <xf numFmtId="214" fontId="0" fillId="2" borderId="0" xfId="0" applyNumberFormat="1" applyFont="1" applyFill="1" applyBorder="1" applyAlignment="1" applyProtection="1">
      <alignment horizontal="right"/>
      <protection/>
    </xf>
    <xf numFmtId="213" fontId="0" fillId="0" borderId="11" xfId="0" applyNumberFormat="1" applyFont="1" applyFill="1" applyBorder="1" applyAlignment="1" applyProtection="1">
      <alignment horizontal="right"/>
      <protection/>
    </xf>
    <xf numFmtId="213" fontId="0" fillId="0" borderId="6" xfId="0" applyNumberFormat="1"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0" fillId="0" borderId="2" xfId="0" applyFont="1" applyFill="1" applyBorder="1" applyAlignment="1" applyProtection="1">
      <alignment horizontal="center"/>
      <protection/>
    </xf>
    <xf numFmtId="0" fontId="0" fillId="0" borderId="1" xfId="0" applyFont="1" applyFill="1" applyBorder="1" applyAlignment="1" applyProtection="1">
      <alignment horizontal="center"/>
      <protection/>
    </xf>
    <xf numFmtId="4" fontId="0" fillId="0" borderId="3" xfId="0" applyNumberFormat="1" applyFont="1" applyFill="1" applyBorder="1" applyAlignment="1" applyProtection="1">
      <alignment horizontal="center"/>
      <protection/>
    </xf>
    <xf numFmtId="4" fontId="0" fillId="0" borderId="4" xfId="0" applyNumberFormat="1" applyFont="1" applyFill="1" applyBorder="1" applyAlignment="1" applyProtection="1">
      <alignment horizontal="center"/>
      <protection/>
    </xf>
    <xf numFmtId="2" fontId="0" fillId="0" borderId="3" xfId="0" applyNumberFormat="1" applyFont="1" applyFill="1" applyBorder="1" applyAlignment="1" applyProtection="1">
      <alignment horizontal="center"/>
      <protection/>
    </xf>
    <xf numFmtId="2" fontId="0" fillId="0" borderId="4" xfId="0" applyNumberFormat="1" applyFont="1" applyFill="1" applyBorder="1" applyAlignment="1" applyProtection="1">
      <alignment horizontal="center"/>
      <protection/>
    </xf>
    <xf numFmtId="0" fontId="3" fillId="0" borderId="0" xfId="0" applyFont="1" applyFill="1" applyAlignment="1" applyProtection="1">
      <alignment horizontal="right"/>
      <protection/>
    </xf>
    <xf numFmtId="0" fontId="2" fillId="0" borderId="15" xfId="0" applyFont="1" applyFill="1" applyBorder="1" applyAlignment="1" applyProtection="1">
      <alignment horizontal="center"/>
      <protection/>
    </xf>
    <xf numFmtId="0" fontId="2" fillId="0" borderId="2" xfId="0" applyFont="1" applyFill="1" applyBorder="1" applyAlignment="1" applyProtection="1">
      <alignment horizontal="center"/>
      <protection/>
    </xf>
    <xf numFmtId="0" fontId="2" fillId="0" borderId="1"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2" xfId="0" applyFont="1" applyFill="1" applyBorder="1" applyAlignment="1" applyProtection="1">
      <alignment/>
      <protection/>
    </xf>
    <xf numFmtId="0" fontId="0" fillId="0" borderId="15" xfId="0" applyFont="1" applyFill="1" applyBorder="1" applyAlignment="1" applyProtection="1">
      <alignment/>
      <protection/>
    </xf>
    <xf numFmtId="0" fontId="2" fillId="0" borderId="7"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6"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3" fontId="0" fillId="0" borderId="2" xfId="0" applyNumberFormat="1" applyFont="1" applyFill="1" applyBorder="1" applyAlignment="1" applyProtection="1">
      <alignment horizontal="right"/>
      <protection/>
    </xf>
    <xf numFmtId="3" fontId="0" fillId="0" borderId="15" xfId="0" applyNumberFormat="1" applyFont="1" applyFill="1" applyBorder="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horizontal="right"/>
      <protection/>
    </xf>
    <xf numFmtId="0" fontId="0" fillId="0" borderId="0" xfId="0" applyAlignment="1" applyProtection="1">
      <alignment horizontal="right"/>
      <protection/>
    </xf>
    <xf numFmtId="3" fontId="2" fillId="0" borderId="12" xfId="0" applyNumberFormat="1" applyFont="1" applyFill="1" applyBorder="1" applyAlignment="1" applyProtection="1">
      <alignment horizontal="center" vertical="center" textRotation="255"/>
      <protection/>
    </xf>
    <xf numFmtId="3" fontId="2" fillId="0" borderId="13" xfId="0" applyNumberFormat="1" applyFont="1" applyFill="1" applyBorder="1" applyAlignment="1" applyProtection="1">
      <alignment horizontal="center" vertical="center" textRotation="255"/>
      <protection/>
    </xf>
    <xf numFmtId="3" fontId="2" fillId="0" borderId="14" xfId="0" applyNumberFormat="1" applyFont="1" applyFill="1" applyBorder="1" applyAlignment="1" applyProtection="1">
      <alignment horizontal="center" vertical="center" textRotation="255"/>
      <protection/>
    </xf>
    <xf numFmtId="0" fontId="4" fillId="0" borderId="2" xfId="0" applyFont="1" applyFill="1" applyBorder="1" applyAlignment="1" applyProtection="1">
      <alignment horizontal="center"/>
      <protection/>
    </xf>
    <xf numFmtId="0" fontId="4" fillId="0" borderId="1" xfId="0" applyFont="1" applyFill="1" applyBorder="1" applyAlignment="1" applyProtection="1">
      <alignment horizontal="center"/>
      <protection/>
    </xf>
    <xf numFmtId="0" fontId="8" fillId="0" borderId="2"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8" fillId="0" borderId="1"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January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'January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'January 08'!$D$12:$D$42</c:f>
              <c:numCache>
                <c:ptCount val="31"/>
                <c:pt idx="0">
                  <c:v>2.19</c:v>
                </c:pt>
                <c:pt idx="1">
                  <c:v>2.113</c:v>
                </c:pt>
                <c:pt idx="2">
                  <c:v>2.244</c:v>
                </c:pt>
                <c:pt idx="3">
                  <c:v>2.24</c:v>
                </c:pt>
                <c:pt idx="4">
                  <c:v>2.176</c:v>
                </c:pt>
                <c:pt idx="5">
                  <c:v>2.065</c:v>
                </c:pt>
                <c:pt idx="6">
                  <c:v>2.105</c:v>
                </c:pt>
                <c:pt idx="7">
                  <c:v>2.142</c:v>
                </c:pt>
                <c:pt idx="8">
                  <c:v>2.51</c:v>
                </c:pt>
                <c:pt idx="9">
                  <c:v>2.677</c:v>
                </c:pt>
                <c:pt idx="10">
                  <c:v>2.68</c:v>
                </c:pt>
                <c:pt idx="11">
                  <c:v>3.123</c:v>
                </c:pt>
                <c:pt idx="12">
                  <c:v>2.901</c:v>
                </c:pt>
                <c:pt idx="13">
                  <c:v>2.732</c:v>
                </c:pt>
                <c:pt idx="14">
                  <c:v>2.746</c:v>
                </c:pt>
                <c:pt idx="15">
                  <c:v>2.65</c:v>
                </c:pt>
                <c:pt idx="16">
                  <c:v>2.684</c:v>
                </c:pt>
                <c:pt idx="17">
                  <c:v>2.575</c:v>
                </c:pt>
                <c:pt idx="18">
                  <c:v>3.022</c:v>
                </c:pt>
                <c:pt idx="19">
                  <c:v>2.714</c:v>
                </c:pt>
                <c:pt idx="20">
                  <c:v>2.644</c:v>
                </c:pt>
                <c:pt idx="21">
                  <c:v>2.665</c:v>
                </c:pt>
                <c:pt idx="22">
                  <c:v>2.61</c:v>
                </c:pt>
                <c:pt idx="23">
                  <c:v>2.55</c:v>
                </c:pt>
                <c:pt idx="24">
                  <c:v>2.585</c:v>
                </c:pt>
                <c:pt idx="25">
                  <c:v>2.476</c:v>
                </c:pt>
                <c:pt idx="26">
                  <c:v>2.426</c:v>
                </c:pt>
                <c:pt idx="27">
                  <c:v>2.393</c:v>
                </c:pt>
                <c:pt idx="28">
                  <c:v>2.495</c:v>
                </c:pt>
                <c:pt idx="29">
                  <c:v>2.445</c:v>
                </c:pt>
                <c:pt idx="30">
                  <c:v>2.454</c:v>
                </c:pt>
              </c:numCache>
            </c:numRef>
          </c:val>
        </c:ser>
        <c:axId val="29494869"/>
        <c:axId val="64127230"/>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'January 08'!$M$12:$M$42</c:f>
              <c:numCache>
                <c:ptCount val="31"/>
                <c:pt idx="0">
                  <c:v>0.01</c:v>
                </c:pt>
                <c:pt idx="1">
                  <c:v>0.17</c:v>
                </c:pt>
                <c:pt idx="2">
                  <c:v>0</c:v>
                </c:pt>
                <c:pt idx="3">
                  <c:v>0.03</c:v>
                </c:pt>
                <c:pt idx="4">
                  <c:v>0.17</c:v>
                </c:pt>
                <c:pt idx="5">
                  <c:v>0.18</c:v>
                </c:pt>
                <c:pt idx="6">
                  <c:v>0.02</c:v>
                </c:pt>
                <c:pt idx="7">
                  <c:v>0</c:v>
                </c:pt>
                <c:pt idx="8">
                  <c:v>0.04</c:v>
                </c:pt>
                <c:pt idx="9">
                  <c:v>0</c:v>
                </c:pt>
                <c:pt idx="10">
                  <c:v>0.8</c:v>
                </c:pt>
                <c:pt idx="11">
                  <c:v>0.01</c:v>
                </c:pt>
                <c:pt idx="12">
                  <c:v>0</c:v>
                </c:pt>
                <c:pt idx="13">
                  <c:v>0</c:v>
                </c:pt>
                <c:pt idx="14">
                  <c:v>0.15</c:v>
                </c:pt>
                <c:pt idx="15">
                  <c:v>0</c:v>
                </c:pt>
                <c:pt idx="16">
                  <c:v>0.01</c:v>
                </c:pt>
                <c:pt idx="17">
                  <c:v>0.66</c:v>
                </c:pt>
                <c:pt idx="18">
                  <c:v>0</c:v>
                </c:pt>
                <c:pt idx="19">
                  <c:v>0</c:v>
                </c:pt>
                <c:pt idx="20">
                  <c:v>0</c:v>
                </c:pt>
                <c:pt idx="21">
                  <c:v>0</c:v>
                </c:pt>
                <c:pt idx="22">
                  <c:v>0</c:v>
                </c:pt>
                <c:pt idx="23">
                  <c:v>0</c:v>
                </c:pt>
                <c:pt idx="24">
                  <c:v>0</c:v>
                </c:pt>
                <c:pt idx="25">
                  <c:v>0</c:v>
                </c:pt>
                <c:pt idx="26">
                  <c:v>0</c:v>
                </c:pt>
                <c:pt idx="27">
                  <c:v>0</c:v>
                </c:pt>
                <c:pt idx="28">
                  <c:v>0</c:v>
                </c:pt>
                <c:pt idx="29">
                  <c:v>0.15</c:v>
                </c:pt>
                <c:pt idx="30">
                  <c:v>0</c:v>
                </c:pt>
              </c:numCache>
            </c:numRef>
          </c:val>
        </c:ser>
        <c:axId val="40274159"/>
        <c:axId val="26923112"/>
      </c:barChart>
      <c:catAx>
        <c:axId val="29494869"/>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64127230"/>
        <c:crossesAt val="0"/>
        <c:auto val="0"/>
        <c:lblOffset val="100"/>
        <c:tickLblSkip val="1"/>
        <c:noMultiLvlLbl val="0"/>
      </c:catAx>
      <c:valAx>
        <c:axId val="64127230"/>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29494869"/>
        <c:crossesAt val="1"/>
        <c:crossBetween val="midCat"/>
        <c:dispUnits/>
        <c:majorUnit val="1"/>
        <c:minorUnit val="0.2"/>
      </c:valAx>
      <c:catAx>
        <c:axId val="40274159"/>
        <c:scaling>
          <c:orientation val="minMax"/>
        </c:scaling>
        <c:axPos val="b"/>
        <c:delete val="1"/>
        <c:majorTickMark val="in"/>
        <c:minorTickMark val="none"/>
        <c:tickLblPos val="nextTo"/>
        <c:crossAx val="26923112"/>
        <c:crossesAt val="0"/>
        <c:auto val="0"/>
        <c:lblOffset val="100"/>
        <c:tickLblSkip val="1"/>
        <c:noMultiLvlLbl val="0"/>
      </c:catAx>
      <c:valAx>
        <c:axId val="26923112"/>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40274159"/>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February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'February 08'!$A$12:$A$40</c:f>
              <c:num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'February 08'!$D$12:$D$40</c:f>
              <c:numCache>
                <c:ptCount val="29"/>
                <c:pt idx="0">
                  <c:v>2.346</c:v>
                </c:pt>
                <c:pt idx="1">
                  <c:v>2.995</c:v>
                </c:pt>
                <c:pt idx="2">
                  <c:v>3.002</c:v>
                </c:pt>
                <c:pt idx="3">
                  <c:v>2.77</c:v>
                </c:pt>
                <c:pt idx="4">
                  <c:v>2.805</c:v>
                </c:pt>
                <c:pt idx="5">
                  <c:v>2.761</c:v>
                </c:pt>
                <c:pt idx="6">
                  <c:v>2.937</c:v>
                </c:pt>
                <c:pt idx="7">
                  <c:v>2.841</c:v>
                </c:pt>
                <c:pt idx="8">
                  <c:v>2.698</c:v>
                </c:pt>
                <c:pt idx="9">
                  <c:v>2.618</c:v>
                </c:pt>
                <c:pt idx="10">
                  <c:v>2.564</c:v>
                </c:pt>
                <c:pt idx="11">
                  <c:v>2.674</c:v>
                </c:pt>
                <c:pt idx="12">
                  <c:v>2.603</c:v>
                </c:pt>
                <c:pt idx="13">
                  <c:v>3.852</c:v>
                </c:pt>
                <c:pt idx="14">
                  <c:v>3.481</c:v>
                </c:pt>
                <c:pt idx="15">
                  <c:v>3.25</c:v>
                </c:pt>
                <c:pt idx="16">
                  <c:v>3.082</c:v>
                </c:pt>
                <c:pt idx="17">
                  <c:v>3.32</c:v>
                </c:pt>
                <c:pt idx="18">
                  <c:v>5.253</c:v>
                </c:pt>
                <c:pt idx="19">
                  <c:v>4.404</c:v>
                </c:pt>
                <c:pt idx="20">
                  <c:v>3.947</c:v>
                </c:pt>
                <c:pt idx="21">
                  <c:v>3.784</c:v>
                </c:pt>
                <c:pt idx="22">
                  <c:v>3.562</c:v>
                </c:pt>
                <c:pt idx="23">
                  <c:v>3.308</c:v>
                </c:pt>
                <c:pt idx="24">
                  <c:v>3.246</c:v>
                </c:pt>
                <c:pt idx="25">
                  <c:v>3.175</c:v>
                </c:pt>
                <c:pt idx="26">
                  <c:v>3.095</c:v>
                </c:pt>
                <c:pt idx="27">
                  <c:v>3.085</c:v>
                </c:pt>
                <c:pt idx="28">
                  <c:v>3.033</c:v>
                </c:pt>
              </c:numCache>
            </c:numRef>
          </c:val>
        </c:ser>
        <c:axId val="40981417"/>
        <c:axId val="33288434"/>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'February 08'!$M$12:$M$40</c:f>
              <c:numCache>
                <c:ptCount val="29"/>
                <c:pt idx="0">
                  <c:v>0.55</c:v>
                </c:pt>
                <c:pt idx="1">
                  <c:v>0.78</c:v>
                </c:pt>
                <c:pt idx="2">
                  <c:v>0</c:v>
                </c:pt>
                <c:pt idx="3">
                  <c:v>0</c:v>
                </c:pt>
                <c:pt idx="4">
                  <c:v>0.33</c:v>
                </c:pt>
                <c:pt idx="5">
                  <c:v>0.4</c:v>
                </c:pt>
                <c:pt idx="6">
                  <c:v>0</c:v>
                </c:pt>
                <c:pt idx="7">
                  <c:v>0</c:v>
                </c:pt>
                <c:pt idx="8">
                  <c:v>0.2</c:v>
                </c:pt>
                <c:pt idx="9">
                  <c:v>0.5</c:v>
                </c:pt>
                <c:pt idx="10">
                  <c:v>0</c:v>
                </c:pt>
                <c:pt idx="11">
                  <c:v>0.03</c:v>
                </c:pt>
                <c:pt idx="12">
                  <c:v>1.19</c:v>
                </c:pt>
                <c:pt idx="13">
                  <c:v>0.34</c:v>
                </c:pt>
                <c:pt idx="14">
                  <c:v>0.21</c:v>
                </c:pt>
                <c:pt idx="15">
                  <c:v>0</c:v>
                </c:pt>
                <c:pt idx="16">
                  <c:v>0.17</c:v>
                </c:pt>
                <c:pt idx="17">
                  <c:v>1.09</c:v>
                </c:pt>
                <c:pt idx="18">
                  <c:v>0.01</c:v>
                </c:pt>
                <c:pt idx="19">
                  <c:v>0.01</c:v>
                </c:pt>
                <c:pt idx="20">
                  <c:v>0</c:v>
                </c:pt>
                <c:pt idx="21">
                  <c:v>0</c:v>
                </c:pt>
                <c:pt idx="22">
                  <c:v>0.13</c:v>
                </c:pt>
                <c:pt idx="23">
                  <c:v>0</c:v>
                </c:pt>
                <c:pt idx="24">
                  <c:v>0</c:v>
                </c:pt>
                <c:pt idx="25">
                  <c:v>0.01</c:v>
                </c:pt>
                <c:pt idx="26">
                  <c:v>0.45</c:v>
                </c:pt>
                <c:pt idx="27">
                  <c:v>0.11</c:v>
                </c:pt>
                <c:pt idx="28">
                  <c:v>0.04</c:v>
                </c:pt>
              </c:numCache>
            </c:numRef>
          </c:val>
        </c:ser>
        <c:axId val="31160451"/>
        <c:axId val="12008604"/>
      </c:barChart>
      <c:catAx>
        <c:axId val="40981417"/>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33288434"/>
        <c:crossesAt val="0"/>
        <c:auto val="0"/>
        <c:lblOffset val="100"/>
        <c:tickLblSkip val="1"/>
        <c:noMultiLvlLbl val="0"/>
      </c:catAx>
      <c:valAx>
        <c:axId val="33288434"/>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40981417"/>
        <c:crossesAt val="1"/>
        <c:crossBetween val="midCat"/>
        <c:dispUnits/>
        <c:majorUnit val="1"/>
        <c:minorUnit val="0.2"/>
      </c:valAx>
      <c:catAx>
        <c:axId val="31160451"/>
        <c:scaling>
          <c:orientation val="minMax"/>
        </c:scaling>
        <c:axPos val="b"/>
        <c:delete val="1"/>
        <c:majorTickMark val="in"/>
        <c:minorTickMark val="none"/>
        <c:tickLblPos val="nextTo"/>
        <c:crossAx val="12008604"/>
        <c:crossesAt val="0"/>
        <c:auto val="0"/>
        <c:lblOffset val="100"/>
        <c:tickLblSkip val="1"/>
        <c:noMultiLvlLbl val="0"/>
      </c:catAx>
      <c:valAx>
        <c:axId val="12008604"/>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31160451"/>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March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'March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'March 08'!$D$12:$D$42</c:f>
              <c:numCache>
                <c:ptCount val="31"/>
                <c:pt idx="0">
                  <c:v>2.983</c:v>
                </c:pt>
                <c:pt idx="1">
                  <c:v>2.838</c:v>
                </c:pt>
                <c:pt idx="2">
                  <c:v>2.85</c:v>
                </c:pt>
                <c:pt idx="3">
                  <c:v>2.88</c:v>
                </c:pt>
                <c:pt idx="4">
                  <c:v>3.399</c:v>
                </c:pt>
                <c:pt idx="5">
                  <c:v>3.624</c:v>
                </c:pt>
                <c:pt idx="6">
                  <c:v>3.5</c:v>
                </c:pt>
                <c:pt idx="7">
                  <c:v>3.493</c:v>
                </c:pt>
                <c:pt idx="8">
                  <c:v>4.991</c:v>
                </c:pt>
                <c:pt idx="9">
                  <c:v>5.024</c:v>
                </c:pt>
                <c:pt idx="10">
                  <c:v>4.469</c:v>
                </c:pt>
                <c:pt idx="11">
                  <c:v>4.087</c:v>
                </c:pt>
                <c:pt idx="12">
                  <c:v>3.955</c:v>
                </c:pt>
                <c:pt idx="13">
                  <c:v>3.67</c:v>
                </c:pt>
                <c:pt idx="14">
                  <c:v>3.718</c:v>
                </c:pt>
                <c:pt idx="15">
                  <c:v>3.634</c:v>
                </c:pt>
                <c:pt idx="16">
                  <c:v>3.62</c:v>
                </c:pt>
                <c:pt idx="17">
                  <c:v>3.53</c:v>
                </c:pt>
                <c:pt idx="18">
                  <c:v>3.575</c:v>
                </c:pt>
                <c:pt idx="19">
                  <c:v>4.074</c:v>
                </c:pt>
                <c:pt idx="20">
                  <c:v>4.77</c:v>
                </c:pt>
                <c:pt idx="21">
                  <c:v>4.43</c:v>
                </c:pt>
                <c:pt idx="22">
                  <c:v>4.124</c:v>
                </c:pt>
                <c:pt idx="23">
                  <c:v>3.95</c:v>
                </c:pt>
                <c:pt idx="24">
                  <c:v>3.989</c:v>
                </c:pt>
                <c:pt idx="25">
                  <c:v>3.953</c:v>
                </c:pt>
                <c:pt idx="26">
                  <c:v>4.173</c:v>
                </c:pt>
                <c:pt idx="27">
                  <c:v>4.261</c:v>
                </c:pt>
                <c:pt idx="28">
                  <c:v>4.167</c:v>
                </c:pt>
                <c:pt idx="29">
                  <c:v>3.982</c:v>
                </c:pt>
                <c:pt idx="30">
                  <c:v>3.88</c:v>
                </c:pt>
              </c:numCache>
            </c:numRef>
          </c:val>
        </c:ser>
        <c:axId val="40968573"/>
        <c:axId val="33172838"/>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'March 08'!$M$12:$M$42</c:f>
              <c:numCache>
                <c:ptCount val="31"/>
                <c:pt idx="0">
                  <c:v>0.33</c:v>
                </c:pt>
                <c:pt idx="1">
                  <c:v>0.06</c:v>
                </c:pt>
                <c:pt idx="2">
                  <c:v>0.11</c:v>
                </c:pt>
                <c:pt idx="3">
                  <c:v>0.3</c:v>
                </c:pt>
                <c:pt idx="4">
                  <c:v>0.31</c:v>
                </c:pt>
                <c:pt idx="5">
                  <c:v>0.4</c:v>
                </c:pt>
                <c:pt idx="6">
                  <c:v>0.14</c:v>
                </c:pt>
                <c:pt idx="7">
                  <c:v>1.4</c:v>
                </c:pt>
                <c:pt idx="8">
                  <c:v>0.02</c:v>
                </c:pt>
                <c:pt idx="9">
                  <c:v>0</c:v>
                </c:pt>
                <c:pt idx="10">
                  <c:v>0</c:v>
                </c:pt>
                <c:pt idx="11">
                  <c:v>0.1</c:v>
                </c:pt>
                <c:pt idx="12">
                  <c:v>0</c:v>
                </c:pt>
                <c:pt idx="13">
                  <c:v>0</c:v>
                </c:pt>
                <c:pt idx="14">
                  <c:v>0.22</c:v>
                </c:pt>
                <c:pt idx="15">
                  <c:v>0.01</c:v>
                </c:pt>
                <c:pt idx="16">
                  <c:v>0</c:v>
                </c:pt>
                <c:pt idx="17">
                  <c:v>0</c:v>
                </c:pt>
                <c:pt idx="18">
                  <c:v>0.41</c:v>
                </c:pt>
                <c:pt idx="19">
                  <c:v>0.55</c:v>
                </c:pt>
                <c:pt idx="20">
                  <c:v>0</c:v>
                </c:pt>
                <c:pt idx="21">
                  <c:v>0</c:v>
                </c:pt>
                <c:pt idx="22">
                  <c:v>0</c:v>
                </c:pt>
                <c:pt idx="23">
                  <c:v>0</c:v>
                </c:pt>
                <c:pt idx="24">
                  <c:v>0</c:v>
                </c:pt>
                <c:pt idx="25">
                  <c:v>0.06</c:v>
                </c:pt>
                <c:pt idx="26">
                  <c:v>0</c:v>
                </c:pt>
                <c:pt idx="27">
                  <c:v>0.27</c:v>
                </c:pt>
                <c:pt idx="28">
                  <c:v>0.07</c:v>
                </c:pt>
                <c:pt idx="29">
                  <c:v>0.05</c:v>
                </c:pt>
                <c:pt idx="30">
                  <c:v>0.29</c:v>
                </c:pt>
              </c:numCache>
            </c:numRef>
          </c:val>
        </c:ser>
        <c:axId val="30120087"/>
        <c:axId val="2645328"/>
      </c:barChart>
      <c:catAx>
        <c:axId val="40968573"/>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33172838"/>
        <c:crossesAt val="0"/>
        <c:auto val="0"/>
        <c:lblOffset val="100"/>
        <c:tickLblSkip val="1"/>
        <c:noMultiLvlLbl val="0"/>
      </c:catAx>
      <c:valAx>
        <c:axId val="33172838"/>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40968573"/>
        <c:crossesAt val="1"/>
        <c:crossBetween val="midCat"/>
        <c:dispUnits/>
        <c:majorUnit val="1"/>
        <c:minorUnit val="0.2"/>
      </c:valAx>
      <c:catAx>
        <c:axId val="30120087"/>
        <c:scaling>
          <c:orientation val="minMax"/>
        </c:scaling>
        <c:axPos val="b"/>
        <c:delete val="1"/>
        <c:majorTickMark val="in"/>
        <c:minorTickMark val="none"/>
        <c:tickLblPos val="nextTo"/>
        <c:crossAx val="2645328"/>
        <c:crossesAt val="0"/>
        <c:auto val="0"/>
        <c:lblOffset val="100"/>
        <c:tickLblSkip val="1"/>
        <c:noMultiLvlLbl val="0"/>
      </c:catAx>
      <c:valAx>
        <c:axId val="2645328"/>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30120087"/>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April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'April 08'!$A$12:$A$41</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'April 08'!$D$12:$D$41</c:f>
              <c:numCache>
                <c:ptCount val="30"/>
                <c:pt idx="0">
                  <c:v>4.086</c:v>
                </c:pt>
                <c:pt idx="1">
                  <c:v>4.479</c:v>
                </c:pt>
                <c:pt idx="2">
                  <c:v>4.655</c:v>
                </c:pt>
                <c:pt idx="3">
                  <c:v>4.565</c:v>
                </c:pt>
                <c:pt idx="4">
                  <c:v>4.867</c:v>
                </c:pt>
                <c:pt idx="5">
                  <c:v>4.855</c:v>
                </c:pt>
                <c:pt idx="6">
                  <c:v>4.694</c:v>
                </c:pt>
                <c:pt idx="7">
                  <c:v>4.607</c:v>
                </c:pt>
                <c:pt idx="8">
                  <c:v>4.494</c:v>
                </c:pt>
                <c:pt idx="9">
                  <c:v>4.433</c:v>
                </c:pt>
                <c:pt idx="10">
                  <c:v>4.364</c:v>
                </c:pt>
                <c:pt idx="11">
                  <c:v>4.354</c:v>
                </c:pt>
                <c:pt idx="12">
                  <c:v>4.439</c:v>
                </c:pt>
                <c:pt idx="13">
                  <c:v>4.257</c:v>
                </c:pt>
                <c:pt idx="14">
                  <c:v>4.072</c:v>
                </c:pt>
                <c:pt idx="15">
                  <c:v>3.944</c:v>
                </c:pt>
                <c:pt idx="16">
                  <c:v>3.852</c:v>
                </c:pt>
                <c:pt idx="17">
                  <c:v>3.8</c:v>
                </c:pt>
                <c:pt idx="18">
                  <c:v>3.77</c:v>
                </c:pt>
                <c:pt idx="19">
                  <c:v>3.503</c:v>
                </c:pt>
                <c:pt idx="20">
                  <c:v>3.461</c:v>
                </c:pt>
                <c:pt idx="21">
                  <c:v>3.446</c:v>
                </c:pt>
                <c:pt idx="22">
                  <c:v>3.353</c:v>
                </c:pt>
                <c:pt idx="23">
                  <c:v>3.451</c:v>
                </c:pt>
                <c:pt idx="24">
                  <c:v>3.261</c:v>
                </c:pt>
                <c:pt idx="25">
                  <c:v>3.157</c:v>
                </c:pt>
                <c:pt idx="26">
                  <c:v>3.042</c:v>
                </c:pt>
                <c:pt idx="27">
                  <c:v>3.025</c:v>
                </c:pt>
                <c:pt idx="28">
                  <c:v>3.982</c:v>
                </c:pt>
                <c:pt idx="29">
                  <c:v>7.132</c:v>
                </c:pt>
              </c:numCache>
            </c:numRef>
          </c:val>
        </c:ser>
        <c:axId val="23807953"/>
        <c:axId val="12944986"/>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'April 08'!$M$12:$M$41</c:f>
              <c:numCache>
                <c:ptCount val="30"/>
                <c:pt idx="0">
                  <c:v>0.19</c:v>
                </c:pt>
                <c:pt idx="1">
                  <c:v>0.01</c:v>
                </c:pt>
                <c:pt idx="2">
                  <c:v>0</c:v>
                </c:pt>
                <c:pt idx="3">
                  <c:v>0.55</c:v>
                </c:pt>
                <c:pt idx="4">
                  <c:v>0.03</c:v>
                </c:pt>
                <c:pt idx="5">
                  <c:v>0</c:v>
                </c:pt>
                <c:pt idx="6">
                  <c:v>0</c:v>
                </c:pt>
                <c:pt idx="7">
                  <c:v>0</c:v>
                </c:pt>
                <c:pt idx="8">
                  <c:v>0</c:v>
                </c:pt>
                <c:pt idx="9">
                  <c:v>0.02</c:v>
                </c:pt>
                <c:pt idx="10">
                  <c:v>0.09</c:v>
                </c:pt>
                <c:pt idx="11">
                  <c:v>0.39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0.01</c:v>
                </c:pt>
                <c:pt idx="27">
                  <c:v>1.25</c:v>
                </c:pt>
                <c:pt idx="28">
                  <c:v>2.95</c:v>
                </c:pt>
                <c:pt idx="29">
                  <c:v>0</c:v>
                </c:pt>
              </c:numCache>
            </c:numRef>
          </c:val>
        </c:ser>
        <c:axId val="49396011"/>
        <c:axId val="41910916"/>
      </c:barChart>
      <c:catAx>
        <c:axId val="23807953"/>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12944986"/>
        <c:crossesAt val="0"/>
        <c:auto val="0"/>
        <c:lblOffset val="100"/>
        <c:tickLblSkip val="1"/>
        <c:noMultiLvlLbl val="0"/>
      </c:catAx>
      <c:valAx>
        <c:axId val="12944986"/>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23807953"/>
        <c:crossesAt val="1"/>
        <c:crossBetween val="midCat"/>
        <c:dispUnits/>
        <c:majorUnit val="1"/>
        <c:minorUnit val="0.2"/>
      </c:valAx>
      <c:catAx>
        <c:axId val="49396011"/>
        <c:scaling>
          <c:orientation val="minMax"/>
        </c:scaling>
        <c:axPos val="b"/>
        <c:delete val="1"/>
        <c:majorTickMark val="in"/>
        <c:minorTickMark val="none"/>
        <c:tickLblPos val="nextTo"/>
        <c:crossAx val="41910916"/>
        <c:crossesAt val="0"/>
        <c:auto val="0"/>
        <c:lblOffset val="100"/>
        <c:tickLblSkip val="1"/>
        <c:noMultiLvlLbl val="0"/>
      </c:catAx>
      <c:valAx>
        <c:axId val="41910916"/>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49396011"/>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May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'May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 08'!$D$12:$D$42</c:f>
              <c:numCache>
                <c:ptCount val="31"/>
                <c:pt idx="0">
                  <c:v>6.17</c:v>
                </c:pt>
                <c:pt idx="1">
                  <c:v>5.319</c:v>
                </c:pt>
                <c:pt idx="2">
                  <c:v>4.861</c:v>
                </c:pt>
                <c:pt idx="3">
                  <c:v>4.712</c:v>
                </c:pt>
                <c:pt idx="4">
                  <c:v>4.95</c:v>
                </c:pt>
                <c:pt idx="5">
                  <c:v>4.757</c:v>
                </c:pt>
                <c:pt idx="6">
                  <c:v>4.503</c:v>
                </c:pt>
                <c:pt idx="7">
                  <c:v>4.361</c:v>
                </c:pt>
                <c:pt idx="8">
                  <c:v>4.146</c:v>
                </c:pt>
                <c:pt idx="9">
                  <c:v>4.059</c:v>
                </c:pt>
                <c:pt idx="10">
                  <c:v>3.804</c:v>
                </c:pt>
                <c:pt idx="11">
                  <c:v>3.692</c:v>
                </c:pt>
                <c:pt idx="12">
                  <c:v>3.753</c:v>
                </c:pt>
                <c:pt idx="13">
                  <c:v>3.894</c:v>
                </c:pt>
                <c:pt idx="14">
                  <c:v>3.465</c:v>
                </c:pt>
                <c:pt idx="15">
                  <c:v>3.487</c:v>
                </c:pt>
                <c:pt idx="16">
                  <c:v>3.303</c:v>
                </c:pt>
                <c:pt idx="17">
                  <c:v>3.257</c:v>
                </c:pt>
                <c:pt idx="18">
                  <c:v>3.17</c:v>
                </c:pt>
                <c:pt idx="19">
                  <c:v>3.148</c:v>
                </c:pt>
                <c:pt idx="20">
                  <c:v>3.134</c:v>
                </c:pt>
                <c:pt idx="21">
                  <c:v>3.08</c:v>
                </c:pt>
                <c:pt idx="22">
                  <c:v>3.074</c:v>
                </c:pt>
                <c:pt idx="23">
                  <c:v>3.091</c:v>
                </c:pt>
                <c:pt idx="24">
                  <c:v>2.862</c:v>
                </c:pt>
                <c:pt idx="25">
                  <c:v>2.729</c:v>
                </c:pt>
                <c:pt idx="26">
                  <c:v>2.78</c:v>
                </c:pt>
                <c:pt idx="27">
                  <c:v>2.939</c:v>
                </c:pt>
                <c:pt idx="28">
                  <c:v>2.759</c:v>
                </c:pt>
                <c:pt idx="29">
                  <c:v>2.734</c:v>
                </c:pt>
                <c:pt idx="30">
                  <c:v>2.676</c:v>
                </c:pt>
              </c:numCache>
            </c:numRef>
          </c:val>
        </c:ser>
        <c:axId val="41653925"/>
        <c:axId val="39341006"/>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'May 08'!$M$12:$M$42</c:f>
              <c:numCache>
                <c:ptCount val="31"/>
                <c:pt idx="0">
                  <c:v>0</c:v>
                </c:pt>
                <c:pt idx="1">
                  <c:v>0</c:v>
                </c:pt>
                <c:pt idx="2">
                  <c:v>0.39</c:v>
                </c:pt>
                <c:pt idx="3">
                  <c:v>0.48</c:v>
                </c:pt>
                <c:pt idx="4">
                  <c:v>0</c:v>
                </c:pt>
                <c:pt idx="5">
                  <c:v>0</c:v>
                </c:pt>
                <c:pt idx="6">
                  <c:v>0</c:v>
                </c:pt>
                <c:pt idx="7">
                  <c:v>0.04</c:v>
                </c:pt>
                <c:pt idx="8">
                  <c:v>0</c:v>
                </c:pt>
                <c:pt idx="9">
                  <c:v>0</c:v>
                </c:pt>
                <c:pt idx="10">
                  <c:v>0</c:v>
                </c:pt>
                <c:pt idx="11">
                  <c:v>0</c:v>
                </c:pt>
                <c:pt idx="12">
                  <c:v>0</c:v>
                </c:pt>
                <c:pt idx="13">
                  <c:v>0</c:v>
                </c:pt>
                <c:pt idx="14">
                  <c:v>0</c:v>
                </c:pt>
                <c:pt idx="15">
                  <c:v>0</c:v>
                </c:pt>
                <c:pt idx="16">
                  <c:v>0.03</c:v>
                </c:pt>
                <c:pt idx="17">
                  <c:v>0</c:v>
                </c:pt>
                <c:pt idx="18">
                  <c:v>0</c:v>
                </c:pt>
                <c:pt idx="19">
                  <c:v>0</c:v>
                </c:pt>
                <c:pt idx="20">
                  <c:v>0.01</c:v>
                </c:pt>
                <c:pt idx="21">
                  <c:v>0.03</c:v>
                </c:pt>
                <c:pt idx="22">
                  <c:v>0.01</c:v>
                </c:pt>
                <c:pt idx="23">
                  <c:v>0.01</c:v>
                </c:pt>
                <c:pt idx="24">
                  <c:v>0</c:v>
                </c:pt>
                <c:pt idx="25">
                  <c:v>0.01</c:v>
                </c:pt>
                <c:pt idx="26">
                  <c:v>0.03</c:v>
                </c:pt>
                <c:pt idx="27">
                  <c:v>0</c:v>
                </c:pt>
                <c:pt idx="28">
                  <c:v>0</c:v>
                </c:pt>
                <c:pt idx="29">
                  <c:v>0</c:v>
                </c:pt>
                <c:pt idx="30">
                  <c:v>0.53</c:v>
                </c:pt>
              </c:numCache>
            </c:numRef>
          </c:val>
        </c:ser>
        <c:axId val="18524735"/>
        <c:axId val="32504888"/>
      </c:barChart>
      <c:catAx>
        <c:axId val="41653925"/>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39341006"/>
        <c:crossesAt val="0"/>
        <c:auto val="0"/>
        <c:lblOffset val="100"/>
        <c:tickLblSkip val="1"/>
        <c:noMultiLvlLbl val="0"/>
      </c:catAx>
      <c:valAx>
        <c:axId val="39341006"/>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41653925"/>
        <c:crossesAt val="1"/>
        <c:crossBetween val="midCat"/>
        <c:dispUnits/>
        <c:majorUnit val="1"/>
        <c:minorUnit val="0.2"/>
      </c:valAx>
      <c:catAx>
        <c:axId val="18524735"/>
        <c:scaling>
          <c:orientation val="minMax"/>
        </c:scaling>
        <c:axPos val="b"/>
        <c:delete val="1"/>
        <c:majorTickMark val="in"/>
        <c:minorTickMark val="none"/>
        <c:tickLblPos val="nextTo"/>
        <c:crossAx val="32504888"/>
        <c:crossesAt val="0"/>
        <c:auto val="0"/>
        <c:lblOffset val="100"/>
        <c:tickLblSkip val="1"/>
        <c:noMultiLvlLbl val="0"/>
      </c:catAx>
      <c:valAx>
        <c:axId val="32504888"/>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18524735"/>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June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'June 08'!$A$12:$A$41</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'June 08'!$D$12:$D$41</c:f>
              <c:numCache>
                <c:ptCount val="30"/>
                <c:pt idx="0">
                  <c:v>2.963</c:v>
                </c:pt>
                <c:pt idx="1">
                  <c:v>2.562</c:v>
                </c:pt>
                <c:pt idx="2">
                  <c:v>2.642</c:v>
                </c:pt>
                <c:pt idx="3">
                  <c:v>2.533</c:v>
                </c:pt>
                <c:pt idx="4">
                  <c:v>2.809</c:v>
                </c:pt>
                <c:pt idx="5">
                  <c:v>2.723</c:v>
                </c:pt>
                <c:pt idx="6">
                  <c:v>2.56</c:v>
                </c:pt>
                <c:pt idx="7">
                  <c:v>2.439</c:v>
                </c:pt>
                <c:pt idx="8">
                  <c:v>2.551</c:v>
                </c:pt>
                <c:pt idx="9">
                  <c:v>2.572</c:v>
                </c:pt>
                <c:pt idx="10">
                  <c:v>2.414</c:v>
                </c:pt>
                <c:pt idx="11">
                  <c:v>2.399</c:v>
                </c:pt>
                <c:pt idx="12">
                  <c:v>2.616</c:v>
                </c:pt>
                <c:pt idx="13">
                  <c:v>2.308</c:v>
                </c:pt>
                <c:pt idx="14">
                  <c:v>2.285</c:v>
                </c:pt>
                <c:pt idx="15">
                  <c:v>2.3</c:v>
                </c:pt>
                <c:pt idx="16">
                  <c:v>2.388</c:v>
                </c:pt>
                <c:pt idx="17">
                  <c:v>2.317</c:v>
                </c:pt>
                <c:pt idx="18">
                  <c:v>2.312</c:v>
                </c:pt>
                <c:pt idx="19">
                  <c:v>2.314</c:v>
                </c:pt>
                <c:pt idx="20">
                  <c:v>2.361</c:v>
                </c:pt>
                <c:pt idx="21">
                  <c:v>2.201</c:v>
                </c:pt>
                <c:pt idx="22">
                  <c:v>2.185</c:v>
                </c:pt>
                <c:pt idx="23">
                  <c:v>2.244</c:v>
                </c:pt>
                <c:pt idx="24">
                  <c:v>2.247</c:v>
                </c:pt>
                <c:pt idx="25">
                  <c:v>2.24</c:v>
                </c:pt>
                <c:pt idx="26">
                  <c:v>2.359</c:v>
                </c:pt>
                <c:pt idx="27">
                  <c:v>2.189</c:v>
                </c:pt>
                <c:pt idx="28">
                  <c:v>2.082</c:v>
                </c:pt>
                <c:pt idx="29">
                  <c:v>2.409</c:v>
                </c:pt>
              </c:numCache>
            </c:numRef>
          </c:val>
        </c:ser>
        <c:axId val="24108537"/>
        <c:axId val="15650242"/>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'June 08'!$M$12:$M$41</c:f>
              <c:numCache>
                <c:ptCount val="30"/>
                <c:pt idx="0">
                  <c:v>0.01</c:v>
                </c:pt>
                <c:pt idx="1">
                  <c:v>0</c:v>
                </c:pt>
                <c:pt idx="2">
                  <c:v>0.03</c:v>
                </c:pt>
                <c:pt idx="3">
                  <c:v>0.22</c:v>
                </c:pt>
                <c:pt idx="4">
                  <c:v>0.04</c:v>
                </c:pt>
                <c:pt idx="5">
                  <c:v>0.1</c:v>
                </c:pt>
                <c:pt idx="6">
                  <c:v>0.01</c:v>
                </c:pt>
                <c:pt idx="7">
                  <c:v>0</c:v>
                </c:pt>
                <c:pt idx="8">
                  <c:v>0</c:v>
                </c:pt>
                <c:pt idx="9">
                  <c:v>0.06</c:v>
                </c:pt>
                <c:pt idx="10">
                  <c:v>0.11</c:v>
                </c:pt>
                <c:pt idx="11">
                  <c:v>0</c:v>
                </c:pt>
                <c:pt idx="12">
                  <c:v>0</c:v>
                </c:pt>
                <c:pt idx="13">
                  <c:v>0</c:v>
                </c:pt>
                <c:pt idx="14">
                  <c:v>0.23</c:v>
                </c:pt>
                <c:pt idx="15">
                  <c:v>0.03</c:v>
                </c:pt>
                <c:pt idx="16">
                  <c:v>0.13</c:v>
                </c:pt>
                <c:pt idx="17">
                  <c:v>0</c:v>
                </c:pt>
                <c:pt idx="18">
                  <c:v>0</c:v>
                </c:pt>
                <c:pt idx="19">
                  <c:v>0.03</c:v>
                </c:pt>
                <c:pt idx="20">
                  <c:v>0.01</c:v>
                </c:pt>
                <c:pt idx="21">
                  <c:v>0.19</c:v>
                </c:pt>
                <c:pt idx="22">
                  <c:v>0.06</c:v>
                </c:pt>
                <c:pt idx="23">
                  <c:v>0.05</c:v>
                </c:pt>
                <c:pt idx="24">
                  <c:v>0.01</c:v>
                </c:pt>
                <c:pt idx="25">
                  <c:v>0</c:v>
                </c:pt>
                <c:pt idx="26">
                  <c:v>0</c:v>
                </c:pt>
                <c:pt idx="27">
                  <c:v>0.02</c:v>
                </c:pt>
                <c:pt idx="28">
                  <c:v>1.05</c:v>
                </c:pt>
                <c:pt idx="29">
                  <c:v>0.01</c:v>
                </c:pt>
              </c:numCache>
            </c:numRef>
          </c:val>
        </c:ser>
        <c:axId val="6634451"/>
        <c:axId val="59710060"/>
      </c:barChart>
      <c:catAx>
        <c:axId val="24108537"/>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15650242"/>
        <c:crossesAt val="0"/>
        <c:auto val="0"/>
        <c:lblOffset val="100"/>
        <c:tickLblSkip val="1"/>
        <c:noMultiLvlLbl val="0"/>
      </c:catAx>
      <c:valAx>
        <c:axId val="15650242"/>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24108537"/>
        <c:crossesAt val="1"/>
        <c:crossBetween val="midCat"/>
        <c:dispUnits/>
        <c:majorUnit val="1"/>
        <c:minorUnit val="0.2"/>
      </c:valAx>
      <c:catAx>
        <c:axId val="6634451"/>
        <c:scaling>
          <c:orientation val="minMax"/>
        </c:scaling>
        <c:axPos val="b"/>
        <c:delete val="1"/>
        <c:majorTickMark val="in"/>
        <c:minorTickMark val="none"/>
        <c:tickLblPos val="nextTo"/>
        <c:crossAx val="59710060"/>
        <c:crossesAt val="0"/>
        <c:auto val="0"/>
        <c:lblOffset val="100"/>
        <c:tickLblSkip val="1"/>
        <c:noMultiLvlLbl val="0"/>
      </c:catAx>
      <c:valAx>
        <c:axId val="59710060"/>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6634451"/>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94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July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'July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'July 08'!$D$12:$D$42</c:f>
              <c:numCache>
                <c:ptCount val="31"/>
                <c:pt idx="0">
                  <c:v>2.361</c:v>
                </c:pt>
                <c:pt idx="1">
                  <c:v>2.239</c:v>
                </c:pt>
                <c:pt idx="2">
                  <c:v>2.172</c:v>
                </c:pt>
                <c:pt idx="3">
                  <c:v>2.139</c:v>
                </c:pt>
                <c:pt idx="4">
                  <c:v>1.914</c:v>
                </c:pt>
                <c:pt idx="5">
                  <c:v>1.955</c:v>
                </c:pt>
                <c:pt idx="6">
                  <c:v>2.03</c:v>
                </c:pt>
                <c:pt idx="7">
                  <c:v>2.134</c:v>
                </c:pt>
                <c:pt idx="8">
                  <c:v>2.124</c:v>
                </c:pt>
                <c:pt idx="9">
                  <c:v>2.27</c:v>
                </c:pt>
                <c:pt idx="10">
                  <c:v>2.059</c:v>
                </c:pt>
                <c:pt idx="11">
                  <c:v>2.036</c:v>
                </c:pt>
                <c:pt idx="12">
                  <c:v>1.943</c:v>
                </c:pt>
                <c:pt idx="13">
                  <c:v>1.947</c:v>
                </c:pt>
                <c:pt idx="14">
                  <c:v>2.054</c:v>
                </c:pt>
                <c:pt idx="15">
                  <c:v>2.024</c:v>
                </c:pt>
                <c:pt idx="16">
                  <c:v>1.985</c:v>
                </c:pt>
                <c:pt idx="17">
                  <c:v>1.98</c:v>
                </c:pt>
                <c:pt idx="18">
                  <c:v>2.072</c:v>
                </c:pt>
                <c:pt idx="19">
                  <c:v>1.924</c:v>
                </c:pt>
                <c:pt idx="20">
                  <c:v>1.968</c:v>
                </c:pt>
                <c:pt idx="21">
                  <c:v>2.059</c:v>
                </c:pt>
                <c:pt idx="22">
                  <c:v>2.036</c:v>
                </c:pt>
                <c:pt idx="23">
                  <c:v>2.146</c:v>
                </c:pt>
                <c:pt idx="24">
                  <c:v>2.19</c:v>
                </c:pt>
                <c:pt idx="25">
                  <c:v>2.039</c:v>
                </c:pt>
                <c:pt idx="26">
                  <c:v>1.966</c:v>
                </c:pt>
                <c:pt idx="27">
                  <c:v>1.95</c:v>
                </c:pt>
                <c:pt idx="28">
                  <c:v>2.039</c:v>
                </c:pt>
                <c:pt idx="29">
                  <c:v>1.986</c:v>
                </c:pt>
                <c:pt idx="30">
                  <c:v>2.045</c:v>
                </c:pt>
              </c:numCache>
            </c:numRef>
          </c:val>
        </c:ser>
        <c:axId val="519629"/>
        <c:axId val="4676662"/>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'July 08'!$M$12:$M$42</c:f>
              <c:numCache>
                <c:ptCount val="31"/>
                <c:pt idx="0">
                  <c:v>0.01</c:v>
                </c:pt>
                <c:pt idx="1">
                  <c:v>0.01</c:v>
                </c:pt>
                <c:pt idx="2">
                  <c:v>0</c:v>
                </c:pt>
                <c:pt idx="3">
                  <c:v>0</c:v>
                </c:pt>
                <c:pt idx="4">
                  <c:v>0</c:v>
                </c:pt>
                <c:pt idx="5">
                  <c:v>0</c:v>
                </c:pt>
                <c:pt idx="6">
                  <c:v>0</c:v>
                </c:pt>
                <c:pt idx="7">
                  <c:v>0</c:v>
                </c:pt>
                <c:pt idx="8">
                  <c:v>0.06</c:v>
                </c:pt>
                <c:pt idx="9">
                  <c:v>0.01</c:v>
                </c:pt>
                <c:pt idx="10">
                  <c:v>0</c:v>
                </c:pt>
                <c:pt idx="11">
                  <c:v>0</c:v>
                </c:pt>
                <c:pt idx="12">
                  <c:v>0</c:v>
                </c:pt>
                <c:pt idx="13">
                  <c:v>0.03</c:v>
                </c:pt>
                <c:pt idx="14">
                  <c:v>0</c:v>
                </c:pt>
                <c:pt idx="15">
                  <c:v>0</c:v>
                </c:pt>
                <c:pt idx="16">
                  <c:v>0</c:v>
                </c:pt>
                <c:pt idx="17">
                  <c:v>0.01</c:v>
                </c:pt>
                <c:pt idx="18">
                  <c:v>0</c:v>
                </c:pt>
                <c:pt idx="19">
                  <c:v>0.03</c:v>
                </c:pt>
                <c:pt idx="20">
                  <c:v>0.04</c:v>
                </c:pt>
                <c:pt idx="21">
                  <c:v>0</c:v>
                </c:pt>
                <c:pt idx="22">
                  <c:v>0.03</c:v>
                </c:pt>
                <c:pt idx="23">
                  <c:v>0.05</c:v>
                </c:pt>
                <c:pt idx="24">
                  <c:v>0</c:v>
                </c:pt>
                <c:pt idx="25">
                  <c:v>0</c:v>
                </c:pt>
                <c:pt idx="26">
                  <c:v>0.01</c:v>
                </c:pt>
                <c:pt idx="27">
                  <c:v>0</c:v>
                </c:pt>
                <c:pt idx="28">
                  <c:v>0</c:v>
                </c:pt>
                <c:pt idx="29">
                  <c:v>0</c:v>
                </c:pt>
                <c:pt idx="30">
                  <c:v>0.01</c:v>
                </c:pt>
              </c:numCache>
            </c:numRef>
          </c:val>
        </c:ser>
        <c:axId val="42089959"/>
        <c:axId val="43265312"/>
      </c:barChart>
      <c:catAx>
        <c:axId val="519629"/>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4676662"/>
        <c:crossesAt val="0"/>
        <c:auto val="0"/>
        <c:lblOffset val="100"/>
        <c:tickLblSkip val="1"/>
        <c:noMultiLvlLbl val="0"/>
      </c:catAx>
      <c:valAx>
        <c:axId val="4676662"/>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519629"/>
        <c:crossesAt val="1"/>
        <c:crossBetween val="midCat"/>
        <c:dispUnits/>
        <c:majorUnit val="1"/>
        <c:minorUnit val="0.2"/>
      </c:valAx>
      <c:catAx>
        <c:axId val="42089959"/>
        <c:scaling>
          <c:orientation val="minMax"/>
        </c:scaling>
        <c:axPos val="b"/>
        <c:delete val="1"/>
        <c:majorTickMark val="in"/>
        <c:minorTickMark val="none"/>
        <c:tickLblPos val="nextTo"/>
        <c:crossAx val="43265312"/>
        <c:crossesAt val="0"/>
        <c:auto val="0"/>
        <c:lblOffset val="100"/>
        <c:tickLblSkip val="1"/>
        <c:noMultiLvlLbl val="0"/>
      </c:catAx>
      <c:valAx>
        <c:axId val="43265312"/>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42089959"/>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94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57449"/>
            <a:gd name="adj2" fmla="val 242106"/>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0.29675</cdr:y>
    </cdr:from>
    <cdr:to>
      <cdr:x>0.83125</cdr:x>
      <cdr:y>0.3815</cdr:y>
    </cdr:to>
    <cdr:sp>
      <cdr:nvSpPr>
        <cdr:cNvPr id="2" name="AutoShape 2"/>
        <cdr:cNvSpPr>
          <a:spLocks/>
        </cdr:cNvSpPr>
      </cdr:nvSpPr>
      <cdr:spPr>
        <a:xfrm>
          <a:off x="60007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0.546</cdr:y>
    </cdr:from>
    <cdr:to>
      <cdr:x>0.9135</cdr:x>
      <cdr:y>0.546</cdr:y>
    </cdr:to>
    <cdr:sp>
      <cdr:nvSpPr>
        <cdr:cNvPr id="1" name="Line 1"/>
        <cdr:cNvSpPr>
          <a:spLocks/>
        </cdr:cNvSpPr>
      </cdr:nvSpPr>
      <cdr:spPr>
        <a:xfrm>
          <a:off x="619125" y="3600450"/>
          <a:ext cx="749617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0.29675</cdr:y>
    </cdr:from>
    <cdr:to>
      <cdr:x>0.83125</cdr:x>
      <cdr:y>0.3815</cdr:y>
    </cdr:to>
    <cdr:sp>
      <cdr:nvSpPr>
        <cdr:cNvPr id="2" name="AutoShape 2"/>
        <cdr:cNvSpPr>
          <a:spLocks/>
        </cdr:cNvSpPr>
      </cdr:nvSpPr>
      <cdr:spPr>
        <a:xfrm>
          <a:off x="60007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57449"/>
            <a:gd name="adj2" fmla="val 242106"/>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0.29675</cdr:y>
    </cdr:from>
    <cdr:to>
      <cdr:x>0.823</cdr:x>
      <cdr:y>0.3815</cdr:y>
    </cdr:to>
    <cdr:sp>
      <cdr:nvSpPr>
        <cdr:cNvPr id="2" name="AutoShape 2"/>
        <cdr:cNvSpPr>
          <a:spLocks/>
        </cdr:cNvSpPr>
      </cdr:nvSpPr>
      <cdr:spPr>
        <a:xfrm>
          <a:off x="59245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0.29675</cdr:y>
    </cdr:from>
    <cdr:to>
      <cdr:x>0.823</cdr:x>
      <cdr:y>0.3815</cdr:y>
    </cdr:to>
    <cdr:sp>
      <cdr:nvSpPr>
        <cdr:cNvPr id="2" name="AutoShape 2"/>
        <cdr:cNvSpPr>
          <a:spLocks/>
        </cdr:cNvSpPr>
      </cdr:nvSpPr>
      <cdr:spPr>
        <a:xfrm>
          <a:off x="59245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194</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January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January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6663072</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6665262</v>
      </c>
      <c r="D12" s="126">
        <f aca="true" t="shared" si="0" ref="D12:D42">(IF(C12=0," ",((C12-C11)/1000)))</f>
        <v>2.19</v>
      </c>
      <c r="E12" s="271">
        <v>3.6</v>
      </c>
      <c r="F12" s="126">
        <v>0.6</v>
      </c>
      <c r="G12" s="73" t="str">
        <f aca="true" t="shared" si="1" ref="G12:G42">(IF(C12=0," ","0.00"))</f>
        <v>0.00</v>
      </c>
      <c r="H12" s="72">
        <v>0</v>
      </c>
      <c r="I12" s="272">
        <v>0</v>
      </c>
      <c r="J12" s="7"/>
      <c r="K12" s="62" t="s">
        <v>207</v>
      </c>
      <c r="L12" s="72">
        <v>24</v>
      </c>
      <c r="M12" s="266">
        <v>0.01</v>
      </c>
      <c r="N12" s="7"/>
      <c r="O12" s="164"/>
      <c r="P12" s="7"/>
      <c r="Q12" s="212"/>
      <c r="R12" s="213"/>
      <c r="S12" s="214"/>
      <c r="T12" s="7"/>
      <c r="U12" s="267">
        <v>6.48</v>
      </c>
      <c r="V12" s="268">
        <v>6.97</v>
      </c>
      <c r="W12" s="269">
        <v>6.95</v>
      </c>
      <c r="X12" s="7"/>
      <c r="Y12" s="212">
        <v>11.8</v>
      </c>
      <c r="Z12" s="273">
        <v>11.1</v>
      </c>
      <c r="AA12" s="214">
        <v>10.3</v>
      </c>
      <c r="AB12" s="7"/>
      <c r="AC12" s="267">
        <v>3</v>
      </c>
      <c r="AD12" s="213">
        <v>0.01</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350.2764257142857</v>
      </c>
      <c r="BR12" s="149">
        <f>MAX(AN12:AN42)</f>
        <v>457.11539999999997</v>
      </c>
      <c r="BS12" s="22" t="s">
        <v>125</v>
      </c>
      <c r="BT12" s="22"/>
      <c r="BU12" s="149">
        <f>(IF(((SUM(AM12:AM42))=0)," ",(AVERAGE(AM12:AM42))))</f>
        <v>16.714285714285715</v>
      </c>
      <c r="BV12" s="52">
        <f>(CG23)</f>
        <v>19.666666666666668</v>
      </c>
      <c r="BW12" s="149">
        <f>MAX(AM12:AM42)</f>
        <v>22</v>
      </c>
      <c r="BX12" s="22" t="s">
        <v>127</v>
      </c>
      <c r="BY12" s="22"/>
      <c r="BZ12" s="22">
        <v>0</v>
      </c>
      <c r="CA12" s="197" t="s">
        <v>47</v>
      </c>
      <c r="CB12" s="22">
        <v>24</v>
      </c>
      <c r="CC12" s="125"/>
      <c r="CD12" s="7"/>
      <c r="CE12" s="20"/>
      <c r="CF12" s="16" t="s">
        <v>137</v>
      </c>
      <c r="CG12" s="149">
        <f>(IF(((SUM(AM13:AM15))=0)," ",(AVERAGE(AM13:AM15))))</f>
        <v>13.333333333333334</v>
      </c>
      <c r="CH12" s="149">
        <f>(IF(((SUM(AN13:AN15))=0)," ",(AVERAGE(AN13:AN15))))</f>
        <v>244.2786</v>
      </c>
      <c r="CI12" s="149"/>
      <c r="CJ12" s="149">
        <f>(IF(((SUM(AU13:AU15))=0)," ",(AVERAGE(AU13:AU15))))</f>
        <v>15</v>
      </c>
      <c r="CK12" s="149">
        <f>(IF(((SUM(AV13:AV15))=0)," ",(AVERAGE(AV13:AV15))))</f>
        <v>275.43684</v>
      </c>
      <c r="CL12" s="63"/>
      <c r="CM12" s="194">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6667375</v>
      </c>
      <c r="D13" s="126">
        <f t="shared" si="0"/>
        <v>2.113</v>
      </c>
      <c r="E13" s="271">
        <v>3.6</v>
      </c>
      <c r="F13" s="126">
        <v>0.6</v>
      </c>
      <c r="G13" s="73" t="str">
        <f t="shared" si="1"/>
        <v>0.00</v>
      </c>
      <c r="H13" s="72">
        <v>2350</v>
      </c>
      <c r="I13" s="272">
        <v>1000</v>
      </c>
      <c r="J13" s="7"/>
      <c r="K13" s="62" t="s">
        <v>207</v>
      </c>
      <c r="L13" s="72">
        <v>19.6</v>
      </c>
      <c r="M13" s="266">
        <v>0.17</v>
      </c>
      <c r="N13" s="7"/>
      <c r="O13" s="281"/>
      <c r="P13" s="7"/>
      <c r="Q13" s="215"/>
      <c r="R13" s="216"/>
      <c r="S13" s="217"/>
      <c r="T13" s="7"/>
      <c r="U13" s="267">
        <v>6.82</v>
      </c>
      <c r="V13" s="268">
        <v>6.85</v>
      </c>
      <c r="W13" s="269">
        <v>6.87</v>
      </c>
      <c r="X13" s="7"/>
      <c r="Y13" s="212">
        <v>11.5</v>
      </c>
      <c r="Z13" s="273">
        <v>11</v>
      </c>
      <c r="AA13" s="214">
        <v>8.2</v>
      </c>
      <c r="AB13" s="7"/>
      <c r="AC13" s="267">
        <v>4</v>
      </c>
      <c r="AD13" s="213">
        <v>0.01</v>
      </c>
      <c r="AE13" s="274">
        <v>0</v>
      </c>
      <c r="AF13" s="7"/>
      <c r="AG13" s="39">
        <f t="shared" si="2"/>
        <v>2</v>
      </c>
      <c r="AH13" s="7"/>
      <c r="AI13" s="275">
        <v>195</v>
      </c>
      <c r="AJ13" s="49">
        <f t="shared" si="3"/>
        <v>3436.3719</v>
      </c>
      <c r="AK13" s="275"/>
      <c r="AL13" s="49">
        <f t="shared" si="4"/>
      </c>
      <c r="AM13" s="275">
        <v>14</v>
      </c>
      <c r="AN13" s="49">
        <f t="shared" si="5"/>
        <v>246.71388</v>
      </c>
      <c r="AO13" s="49">
        <v>10</v>
      </c>
      <c r="AP13" s="7"/>
      <c r="AQ13" s="277">
        <v>132</v>
      </c>
      <c r="AR13" s="49">
        <f t="shared" si="6"/>
        <v>2326.15944</v>
      </c>
      <c r="AS13" s="275"/>
      <c r="AT13" s="49">
        <f t="shared" si="7"/>
      </c>
      <c r="AU13" s="275">
        <v>14</v>
      </c>
      <c r="AV13" s="49">
        <f t="shared" si="8"/>
        <v>246.71388</v>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6669619</v>
      </c>
      <c r="D14" s="126">
        <f t="shared" si="0"/>
        <v>2.244</v>
      </c>
      <c r="E14" s="271">
        <v>3.9</v>
      </c>
      <c r="F14" s="126">
        <v>0.6</v>
      </c>
      <c r="G14" s="73" t="str">
        <f t="shared" si="1"/>
        <v>0.00</v>
      </c>
      <c r="H14" s="72">
        <v>3600</v>
      </c>
      <c r="I14" s="272">
        <v>1750</v>
      </c>
      <c r="J14" s="7"/>
      <c r="K14" s="62" t="s">
        <v>207</v>
      </c>
      <c r="L14" s="72">
        <v>3.9</v>
      </c>
      <c r="M14" s="266">
        <v>0</v>
      </c>
      <c r="N14" s="7"/>
      <c r="O14" s="281"/>
      <c r="P14" s="7"/>
      <c r="Q14" s="215" t="s">
        <v>10</v>
      </c>
      <c r="R14" s="216" t="s">
        <v>10</v>
      </c>
      <c r="S14" s="217" t="s">
        <v>10</v>
      </c>
      <c r="T14" s="7"/>
      <c r="U14" s="267">
        <v>7.12</v>
      </c>
      <c r="V14" s="268">
        <v>7.18</v>
      </c>
      <c r="W14" s="269">
        <v>7.05</v>
      </c>
      <c r="X14" s="7"/>
      <c r="Y14" s="212">
        <v>11.9</v>
      </c>
      <c r="Z14" s="273">
        <v>10.6</v>
      </c>
      <c r="AA14" s="214">
        <v>9.3</v>
      </c>
      <c r="AB14" s="7"/>
      <c r="AC14" s="267">
        <v>8</v>
      </c>
      <c r="AD14" s="213">
        <v>0.01</v>
      </c>
      <c r="AE14" s="274">
        <v>0</v>
      </c>
      <c r="AF14" s="7"/>
      <c r="AG14" s="39">
        <f t="shared" si="2"/>
        <v>3</v>
      </c>
      <c r="AH14" s="7"/>
      <c r="AI14" s="275">
        <v>245</v>
      </c>
      <c r="AJ14" s="49">
        <f t="shared" si="3"/>
        <v>4585.1652</v>
      </c>
      <c r="AK14" s="275"/>
      <c r="AL14" s="49">
        <f t="shared" si="4"/>
      </c>
      <c r="AM14" s="275">
        <v>12</v>
      </c>
      <c r="AN14" s="49">
        <f t="shared" si="5"/>
        <v>224.57952000000003</v>
      </c>
      <c r="AO14" s="49">
        <v>8</v>
      </c>
      <c r="AP14" s="7"/>
      <c r="AQ14" s="277">
        <v>208</v>
      </c>
      <c r="AR14" s="49">
        <f t="shared" si="6"/>
        <v>3892.7116800000003</v>
      </c>
      <c r="AS14" s="275"/>
      <c r="AT14" s="49">
        <f t="shared" si="7"/>
      </c>
      <c r="AU14" s="275">
        <v>14</v>
      </c>
      <c r="AV14" s="49">
        <f t="shared" si="8"/>
        <v>262.00944000000004</v>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16</v>
      </c>
      <c r="CH14" s="149">
        <f>(IF(((SUM(AN20:AN22))=0)," ",(AVERAGE(AN20:AN22))))</f>
        <v>349.46824</v>
      </c>
      <c r="CI14" s="149"/>
      <c r="CJ14" s="149">
        <f>(IF(((SUM(AU20:AU22))=0)," ",(AVERAGE(AU20:AU22))))</f>
        <v>21</v>
      </c>
      <c r="CK14" s="149">
        <f>(IF(((SUM(AV20:AV22))=0)," ",(AVERAGE(AV20:AV22))))</f>
        <v>458.81953999999996</v>
      </c>
      <c r="CL14" s="63"/>
      <c r="CM14" s="194">
        <f>(AVERAGE(AE17:AE23))</f>
        <v>0.004285714285714286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6671859</v>
      </c>
      <c r="D15" s="126">
        <f t="shared" si="0"/>
        <v>2.24</v>
      </c>
      <c r="E15" s="271">
        <v>4</v>
      </c>
      <c r="F15" s="126">
        <v>0.6</v>
      </c>
      <c r="G15" s="73" t="str">
        <f t="shared" si="1"/>
        <v>0.00</v>
      </c>
      <c r="H15" s="72">
        <v>1000</v>
      </c>
      <c r="I15" s="272">
        <v>750</v>
      </c>
      <c r="J15" s="7"/>
      <c r="K15" s="62" t="s">
        <v>207</v>
      </c>
      <c r="L15" s="72">
        <v>6.4</v>
      </c>
      <c r="M15" s="266">
        <v>0.03</v>
      </c>
      <c r="N15" s="7"/>
      <c r="O15" s="281"/>
      <c r="P15" s="7"/>
      <c r="Q15" s="215"/>
      <c r="R15" s="216"/>
      <c r="S15" s="217"/>
      <c r="T15" s="7"/>
      <c r="U15" s="267">
        <v>7.02</v>
      </c>
      <c r="V15" s="268">
        <v>7.41</v>
      </c>
      <c r="W15" s="269">
        <v>6.88</v>
      </c>
      <c r="X15" s="7"/>
      <c r="Y15" s="212">
        <v>12</v>
      </c>
      <c r="Z15" s="273">
        <v>9.4</v>
      </c>
      <c r="AA15" s="214">
        <v>7</v>
      </c>
      <c r="AB15" s="7"/>
      <c r="AC15" s="267">
        <v>9.5</v>
      </c>
      <c r="AD15" s="213">
        <v>0</v>
      </c>
      <c r="AE15" s="274">
        <v>0</v>
      </c>
      <c r="AF15" s="7"/>
      <c r="AG15" s="39">
        <f t="shared" si="2"/>
        <v>4</v>
      </c>
      <c r="AH15" s="7"/>
      <c r="AI15" s="275">
        <v>231</v>
      </c>
      <c r="AJ15" s="49">
        <f t="shared" si="3"/>
        <v>4315.449600000001</v>
      </c>
      <c r="AK15" s="275">
        <v>139</v>
      </c>
      <c r="AL15" s="49">
        <f t="shared" si="4"/>
        <v>2596.7424</v>
      </c>
      <c r="AM15" s="275">
        <v>14</v>
      </c>
      <c r="AN15" s="49">
        <f t="shared" si="5"/>
        <v>261.54240000000004</v>
      </c>
      <c r="AO15" s="49">
        <v>10</v>
      </c>
      <c r="AP15" s="7"/>
      <c r="AQ15" s="277">
        <v>168</v>
      </c>
      <c r="AR15" s="49">
        <f t="shared" si="6"/>
        <v>3138.5088000000005</v>
      </c>
      <c r="AS15" s="275">
        <v>70</v>
      </c>
      <c r="AT15" s="49">
        <f t="shared" si="7"/>
        <v>1307.712</v>
      </c>
      <c r="AU15" s="275">
        <v>17</v>
      </c>
      <c r="AV15" s="49">
        <f t="shared" si="8"/>
        <v>317.58720000000005</v>
      </c>
      <c r="AW15" s="7"/>
      <c r="AX15" s="277">
        <v>55683</v>
      </c>
      <c r="AY15" s="278">
        <v>2</v>
      </c>
      <c r="AZ15" s="279">
        <v>3</v>
      </c>
      <c r="BA15" s="275">
        <v>24.8</v>
      </c>
      <c r="BB15" s="279">
        <v>32</v>
      </c>
      <c r="BC15" s="275">
        <v>12</v>
      </c>
      <c r="BD15" s="275">
        <v>1350</v>
      </c>
      <c r="BE15" s="280">
        <v>12.47</v>
      </c>
      <c r="BF15" s="7"/>
      <c r="BG15" s="277">
        <v>12</v>
      </c>
      <c r="BH15" s="18" t="s">
        <v>211</v>
      </c>
      <c r="BI15" s="125" t="s">
        <v>212</v>
      </c>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6674035</v>
      </c>
      <c r="D16" s="127">
        <f t="shared" si="0"/>
        <v>2.176</v>
      </c>
      <c r="E16" s="282">
        <v>3.8</v>
      </c>
      <c r="F16" s="127">
        <v>0.6</v>
      </c>
      <c r="G16" s="147" t="str">
        <f t="shared" si="1"/>
        <v>0.00</v>
      </c>
      <c r="H16" s="136">
        <v>0</v>
      </c>
      <c r="I16" s="137">
        <v>0</v>
      </c>
      <c r="J16" s="7"/>
      <c r="K16" s="65" t="s">
        <v>207</v>
      </c>
      <c r="L16" s="136">
        <v>18</v>
      </c>
      <c r="M16" s="179">
        <v>0.17</v>
      </c>
      <c r="N16" s="7"/>
      <c r="O16" s="283"/>
      <c r="P16" s="7"/>
      <c r="Q16" s="215" t="s">
        <v>4</v>
      </c>
      <c r="R16" s="216" t="s">
        <v>4</v>
      </c>
      <c r="S16" s="217" t="s">
        <v>4</v>
      </c>
      <c r="T16" s="7"/>
      <c r="U16" s="284">
        <v>7.13</v>
      </c>
      <c r="V16" s="285">
        <v>8.32</v>
      </c>
      <c r="W16" s="286">
        <v>7.02</v>
      </c>
      <c r="X16" s="7"/>
      <c r="Y16" s="287">
        <v>12.8</v>
      </c>
      <c r="Z16" s="288">
        <v>10</v>
      </c>
      <c r="AA16" s="289">
        <v>9.7</v>
      </c>
      <c r="AB16" s="7"/>
      <c r="AC16" s="284">
        <v>10</v>
      </c>
      <c r="AD16" s="290">
        <v>0.01</v>
      </c>
      <c r="AE16" s="291">
        <v>0</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15.666666666666666</v>
      </c>
      <c r="CH16" s="149">
        <f>(IF(((SUM(AN27:AN29))=0)," ",(AVERAGE(AN27:AN29))))</f>
        <v>344.84232000000003</v>
      </c>
      <c r="CI16" s="149"/>
      <c r="CJ16" s="149">
        <f>(IF(((SUM(AU27:AU29))=0)," ",(AVERAGE(AU27:AU29))))</f>
        <v>23.666666666666668</v>
      </c>
      <c r="CK16" s="149">
        <f>(IF(((SUM(AV27:AV29))=0)," ",(AVERAGE(AV27:AV29))))</f>
        <v>521.00258</v>
      </c>
      <c r="CL16" s="63"/>
      <c r="CM16" s="194">
        <f>(AVERAGE(AE24:AE30))</f>
        <v>0.0014285714285714286</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6676100</v>
      </c>
      <c r="D17" s="126">
        <f t="shared" si="0"/>
        <v>2.065</v>
      </c>
      <c r="E17" s="271">
        <v>4</v>
      </c>
      <c r="F17" s="126">
        <v>0.6</v>
      </c>
      <c r="G17" s="73" t="str">
        <f t="shared" si="1"/>
        <v>0.00</v>
      </c>
      <c r="H17" s="72">
        <v>200</v>
      </c>
      <c r="I17" s="272">
        <v>0</v>
      </c>
      <c r="J17" s="7"/>
      <c r="K17" s="62" t="s">
        <v>207</v>
      </c>
      <c r="L17" s="72">
        <v>32.4</v>
      </c>
      <c r="M17" s="266">
        <v>0.18</v>
      </c>
      <c r="N17" s="7"/>
      <c r="O17" s="281"/>
      <c r="P17" s="7"/>
      <c r="Q17" s="215"/>
      <c r="R17" s="216"/>
      <c r="S17" s="217"/>
      <c r="T17" s="7"/>
      <c r="U17" s="267">
        <v>6.88</v>
      </c>
      <c r="V17" s="268">
        <v>7.76</v>
      </c>
      <c r="W17" s="269">
        <v>7.18</v>
      </c>
      <c r="X17" s="7"/>
      <c r="Y17" s="212">
        <v>12.5</v>
      </c>
      <c r="Z17" s="273">
        <v>10.8</v>
      </c>
      <c r="AA17" s="214">
        <v>10.3</v>
      </c>
      <c r="AB17" s="7"/>
      <c r="AC17" s="267">
        <v>4.5</v>
      </c>
      <c r="AD17" s="213">
        <v>0.01</v>
      </c>
      <c r="AE17" s="274">
        <v>0</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6.21</v>
      </c>
      <c r="BV17" s="198" t="s">
        <v>148</v>
      </c>
      <c r="BW17" s="61">
        <f>MAX(W12:W42)</f>
        <v>7.18</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6678205</v>
      </c>
      <c r="D18" s="126">
        <f t="shared" si="0"/>
        <v>2.105</v>
      </c>
      <c r="E18" s="271">
        <v>3.7</v>
      </c>
      <c r="F18" s="126">
        <v>0.5</v>
      </c>
      <c r="G18" s="73" t="str">
        <f t="shared" si="1"/>
        <v>0.00</v>
      </c>
      <c r="H18" s="72">
        <v>3000</v>
      </c>
      <c r="I18" s="272">
        <v>2000</v>
      </c>
      <c r="J18" s="7"/>
      <c r="K18" s="62" t="s">
        <v>207</v>
      </c>
      <c r="L18" s="72">
        <v>35.2</v>
      </c>
      <c r="M18" s="266">
        <v>0.02</v>
      </c>
      <c r="N18" s="7"/>
      <c r="O18" s="281"/>
      <c r="P18" s="7"/>
      <c r="Q18" s="215" t="s">
        <v>4</v>
      </c>
      <c r="R18" s="216" t="s">
        <v>4</v>
      </c>
      <c r="S18" s="217" t="s">
        <v>4</v>
      </c>
      <c r="T18" s="7"/>
      <c r="U18" s="267">
        <v>7.55</v>
      </c>
      <c r="V18" s="268">
        <v>7.46</v>
      </c>
      <c r="W18" s="269">
        <v>7.17</v>
      </c>
      <c r="X18" s="7"/>
      <c r="Y18" s="212">
        <v>11.7</v>
      </c>
      <c r="Z18" s="273">
        <v>11</v>
      </c>
      <c r="AA18" s="214">
        <v>10.5</v>
      </c>
      <c r="AB18" s="295"/>
      <c r="AC18" s="267">
        <v>5.5</v>
      </c>
      <c r="AD18" s="213">
        <v>0.01</v>
      </c>
      <c r="AE18" s="274">
        <v>0</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52176</v>
      </c>
      <c r="AY18" s="278">
        <v>3</v>
      </c>
      <c r="AZ18" s="279">
        <v>3.5</v>
      </c>
      <c r="BA18" s="275">
        <v>27.9</v>
      </c>
      <c r="BB18" s="279">
        <v>31</v>
      </c>
      <c r="BC18" s="275">
        <v>24</v>
      </c>
      <c r="BD18" s="275">
        <v>1575</v>
      </c>
      <c r="BE18" s="280">
        <v>12.38</v>
      </c>
      <c r="BF18" s="7"/>
      <c r="BG18" s="277">
        <v>24</v>
      </c>
      <c r="BH18" s="18" t="s">
        <v>211</v>
      </c>
      <c r="BI18" s="125" t="s">
        <v>212</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19.666666666666668</v>
      </c>
      <c r="CH18" s="149">
        <f>(IF(((SUM(AN34:AN36))=0)," ",(AVERAGE(AN34:AN36))))</f>
        <v>423.69980000000004</v>
      </c>
      <c r="CI18" s="149"/>
      <c r="CJ18" s="149">
        <f>(IF(((SUM(AU34:AU36))=0)," ",(AVERAGE(AU34:AU36))))</f>
        <v>21.666666666666668</v>
      </c>
      <c r="CK18" s="149">
        <f>(IF(((SUM(AV34:AV36))=0)," ",(AVERAGE(AV34:AV36))))</f>
        <v>467.1929</v>
      </c>
      <c r="CL18" s="22"/>
      <c r="CM18" s="194">
        <f>(AVERAGE(AE31:AE37))</f>
        <v>0.002857142857142857</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6680347</v>
      </c>
      <c r="D19" s="126">
        <f t="shared" si="0"/>
        <v>2.142</v>
      </c>
      <c r="E19" s="271">
        <v>4.5</v>
      </c>
      <c r="F19" s="126">
        <v>0.6</v>
      </c>
      <c r="G19" s="73" t="str">
        <f t="shared" si="1"/>
        <v>0.00</v>
      </c>
      <c r="H19" s="72">
        <v>1000</v>
      </c>
      <c r="I19" s="272">
        <v>3000</v>
      </c>
      <c r="J19" s="7"/>
      <c r="K19" s="62" t="s">
        <v>207</v>
      </c>
      <c r="L19" s="72">
        <v>43.1</v>
      </c>
      <c r="M19" s="266">
        <v>0</v>
      </c>
      <c r="N19" s="7"/>
      <c r="O19" s="281"/>
      <c r="P19" s="7"/>
      <c r="Q19" s="215"/>
      <c r="R19" s="216"/>
      <c r="S19" s="217"/>
      <c r="T19" s="7"/>
      <c r="U19" s="267">
        <v>7.45</v>
      </c>
      <c r="V19" s="268">
        <v>7.68</v>
      </c>
      <c r="W19" s="269">
        <v>6.99</v>
      </c>
      <c r="X19" s="7"/>
      <c r="Y19" s="212">
        <v>12.2</v>
      </c>
      <c r="Z19" s="273">
        <v>11.8</v>
      </c>
      <c r="AA19" s="214">
        <v>12.3</v>
      </c>
      <c r="AB19" s="7"/>
      <c r="AC19" s="267">
        <v>10</v>
      </c>
      <c r="AD19" s="213">
        <v>0.01</v>
      </c>
      <c r="AE19" s="274">
        <v>0.01</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6682857</v>
      </c>
      <c r="D20" s="126">
        <f t="shared" si="0"/>
        <v>2.51</v>
      </c>
      <c r="E20" s="271">
        <v>5.2</v>
      </c>
      <c r="F20" s="126">
        <v>0.8</v>
      </c>
      <c r="G20" s="73" t="str">
        <f t="shared" si="1"/>
        <v>0.00</v>
      </c>
      <c r="H20" s="72">
        <v>150</v>
      </c>
      <c r="I20" s="272">
        <v>1000</v>
      </c>
      <c r="J20" s="7"/>
      <c r="K20" s="62" t="s">
        <v>208</v>
      </c>
      <c r="L20" s="72">
        <v>45.6</v>
      </c>
      <c r="M20" s="266">
        <v>0.04</v>
      </c>
      <c r="N20" s="7"/>
      <c r="O20" s="281"/>
      <c r="P20" s="7"/>
      <c r="Q20" s="215"/>
      <c r="R20" s="216"/>
      <c r="S20" s="217"/>
      <c r="T20" s="7"/>
      <c r="U20" s="267">
        <v>7.24</v>
      </c>
      <c r="V20" s="268">
        <v>7.4</v>
      </c>
      <c r="W20" s="269">
        <v>6.83</v>
      </c>
      <c r="X20" s="7"/>
      <c r="Y20" s="212">
        <v>12.2</v>
      </c>
      <c r="Z20" s="273">
        <v>11.6</v>
      </c>
      <c r="AA20" s="214">
        <v>12.1</v>
      </c>
      <c r="AB20" s="7"/>
      <c r="AC20" s="267">
        <v>9</v>
      </c>
      <c r="AD20" s="213">
        <v>0.01</v>
      </c>
      <c r="AE20" s="274">
        <v>0.01</v>
      </c>
      <c r="AF20" s="7"/>
      <c r="AG20" s="39">
        <f t="shared" si="2"/>
        <v>9</v>
      </c>
      <c r="AH20" s="7"/>
      <c r="AI20" s="275">
        <v>211</v>
      </c>
      <c r="AJ20" s="49">
        <f t="shared" si="3"/>
        <v>4416.947399999999</v>
      </c>
      <c r="AK20" s="275"/>
      <c r="AL20" s="49">
        <f t="shared" si="4"/>
      </c>
      <c r="AM20" s="275">
        <v>17</v>
      </c>
      <c r="AN20" s="49">
        <f t="shared" si="5"/>
        <v>355.86779999999993</v>
      </c>
      <c r="AO20" s="49">
        <v>13</v>
      </c>
      <c r="AP20" s="7"/>
      <c r="AQ20" s="277">
        <v>178</v>
      </c>
      <c r="AR20" s="49">
        <f t="shared" si="6"/>
        <v>3726.1452</v>
      </c>
      <c r="AS20" s="275"/>
      <c r="AT20" s="49">
        <f t="shared" si="7"/>
      </c>
      <c r="AU20" s="275">
        <v>22</v>
      </c>
      <c r="AV20" s="49">
        <f t="shared" si="8"/>
        <v>460.53479999999996</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6685534</v>
      </c>
      <c r="D21" s="127">
        <f t="shared" si="0"/>
        <v>2.677</v>
      </c>
      <c r="E21" s="282">
        <v>4.7</v>
      </c>
      <c r="F21" s="127">
        <v>0.8</v>
      </c>
      <c r="G21" s="147" t="str">
        <f t="shared" si="1"/>
        <v>0.00</v>
      </c>
      <c r="H21" s="136">
        <v>5000</v>
      </c>
      <c r="I21" s="137">
        <v>3000</v>
      </c>
      <c r="J21" s="7"/>
      <c r="K21" s="65" t="s">
        <v>207</v>
      </c>
      <c r="L21" s="136">
        <v>40.1</v>
      </c>
      <c r="M21" s="179">
        <v>0</v>
      </c>
      <c r="N21" s="7"/>
      <c r="O21" s="283"/>
      <c r="P21" s="7"/>
      <c r="Q21" s="215"/>
      <c r="R21" s="216"/>
      <c r="S21" s="217"/>
      <c r="T21" s="7"/>
      <c r="U21" s="284">
        <v>7.25</v>
      </c>
      <c r="V21" s="285">
        <v>7.33</v>
      </c>
      <c r="W21" s="286">
        <v>6.69</v>
      </c>
      <c r="X21" s="7"/>
      <c r="Y21" s="287">
        <v>11.8</v>
      </c>
      <c r="Z21" s="288">
        <v>11.7</v>
      </c>
      <c r="AA21" s="289">
        <v>11.4</v>
      </c>
      <c r="AB21" s="7"/>
      <c r="AC21" s="284">
        <v>7.5</v>
      </c>
      <c r="AD21" s="290">
        <v>0.01</v>
      </c>
      <c r="AE21" s="291">
        <v>0</v>
      </c>
      <c r="AF21" s="7"/>
      <c r="AG21" s="39">
        <f t="shared" si="2"/>
        <v>10</v>
      </c>
      <c r="AH21" s="7"/>
      <c r="AI21" s="40">
        <v>211</v>
      </c>
      <c r="AJ21" s="58">
        <f t="shared" si="3"/>
        <v>4710.82398</v>
      </c>
      <c r="AK21" s="40"/>
      <c r="AL21" s="58">
        <f t="shared" si="4"/>
      </c>
      <c r="AM21" s="40">
        <v>14</v>
      </c>
      <c r="AN21" s="58">
        <f t="shared" si="5"/>
        <v>312.56652</v>
      </c>
      <c r="AO21" s="58">
        <v>10</v>
      </c>
      <c r="AP21" s="7"/>
      <c r="AQ21" s="292">
        <v>254</v>
      </c>
      <c r="AR21" s="58">
        <f t="shared" si="6"/>
        <v>5670.849719999999</v>
      </c>
      <c r="AS21" s="40"/>
      <c r="AT21" s="58">
        <f t="shared" si="7"/>
      </c>
      <c r="AU21" s="40">
        <v>19</v>
      </c>
      <c r="AV21" s="58">
        <f t="shared" si="8"/>
        <v>424.19741999999997</v>
      </c>
      <c r="AW21" s="7"/>
      <c r="AX21" s="292">
        <v>50062</v>
      </c>
      <c r="AY21" s="41">
        <v>3</v>
      </c>
      <c r="AZ21" s="293">
        <v>3.25</v>
      </c>
      <c r="BA21" s="40">
        <v>24.8</v>
      </c>
      <c r="BB21" s="293">
        <v>33</v>
      </c>
      <c r="BC21" s="40">
        <v>24</v>
      </c>
      <c r="BD21" s="40">
        <v>1560</v>
      </c>
      <c r="BE21" s="294">
        <v>12.41</v>
      </c>
      <c r="BF21" s="7"/>
      <c r="BG21" s="292">
        <v>24</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6688214</v>
      </c>
      <c r="D22" s="126">
        <f t="shared" si="0"/>
        <v>2.68</v>
      </c>
      <c r="E22" s="271">
        <v>4.6</v>
      </c>
      <c r="F22" s="126">
        <v>1.2</v>
      </c>
      <c r="G22" s="73" t="str">
        <f t="shared" si="1"/>
        <v>0.00</v>
      </c>
      <c r="H22" s="72">
        <v>2000</v>
      </c>
      <c r="I22" s="272">
        <v>1000</v>
      </c>
      <c r="J22" s="7"/>
      <c r="K22" s="62" t="s">
        <v>208</v>
      </c>
      <c r="L22" s="72">
        <v>33.9</v>
      </c>
      <c r="M22" s="266">
        <v>0.8</v>
      </c>
      <c r="N22" s="7"/>
      <c r="O22" s="281"/>
      <c r="P22" s="7"/>
      <c r="Q22" s="215" t="s">
        <v>4</v>
      </c>
      <c r="R22" s="216" t="s">
        <v>4</v>
      </c>
      <c r="S22" s="217" t="s">
        <v>4</v>
      </c>
      <c r="T22" s="7"/>
      <c r="U22" s="267">
        <v>7.16</v>
      </c>
      <c r="V22" s="268">
        <v>7.47</v>
      </c>
      <c r="W22" s="269">
        <v>6.89</v>
      </c>
      <c r="X22" s="7"/>
      <c r="Y22" s="212">
        <v>11.5</v>
      </c>
      <c r="Z22" s="273">
        <v>11.1</v>
      </c>
      <c r="AA22" s="214">
        <v>11.4</v>
      </c>
      <c r="AB22" s="7"/>
      <c r="AC22" s="267">
        <v>6</v>
      </c>
      <c r="AD22" s="213">
        <v>0.01</v>
      </c>
      <c r="AE22" s="274">
        <v>0.01</v>
      </c>
      <c r="AF22" s="7"/>
      <c r="AG22" s="39">
        <f t="shared" si="2"/>
        <v>11</v>
      </c>
      <c r="AH22" s="7"/>
      <c r="AI22" s="275">
        <v>135</v>
      </c>
      <c r="AJ22" s="49">
        <f t="shared" si="3"/>
        <v>3017.4120000000003</v>
      </c>
      <c r="AK22" s="275">
        <v>146</v>
      </c>
      <c r="AL22" s="49">
        <f t="shared" si="4"/>
        <v>3263.2752</v>
      </c>
      <c r="AM22" s="275">
        <v>17</v>
      </c>
      <c r="AN22" s="49">
        <f t="shared" si="5"/>
        <v>379.97040000000004</v>
      </c>
      <c r="AO22" s="49">
        <v>13</v>
      </c>
      <c r="AP22" s="7"/>
      <c r="AQ22" s="277">
        <v>116</v>
      </c>
      <c r="AR22" s="49">
        <f t="shared" si="6"/>
        <v>2592.7392</v>
      </c>
      <c r="AS22" s="275">
        <v>73</v>
      </c>
      <c r="AT22" s="49">
        <f t="shared" si="7"/>
        <v>1631.6376</v>
      </c>
      <c r="AU22" s="275">
        <v>22</v>
      </c>
      <c r="AV22" s="49">
        <f t="shared" si="8"/>
        <v>491.7264</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446.4211371428572</v>
      </c>
      <c r="BR22" s="149">
        <f>MAX(AV12:AV42)</f>
        <v>649.15224</v>
      </c>
      <c r="BS22" s="22" t="s">
        <v>125</v>
      </c>
      <c r="BT22" s="22"/>
      <c r="BU22" s="149">
        <f>(IF(((SUM(AU12:AU42))=0)," ",(AVERAGE(AU12:AU42))))</f>
        <v>21.214285714285715</v>
      </c>
      <c r="BV22" s="52">
        <f>(CJ23)</f>
        <v>23.666666666666668</v>
      </c>
      <c r="BW22" s="149">
        <f>MAX(AU12:AU42)</f>
        <v>29</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6691337</v>
      </c>
      <c r="D23" s="126">
        <f t="shared" si="0"/>
        <v>3.123</v>
      </c>
      <c r="E23" s="271">
        <v>4.4</v>
      </c>
      <c r="F23" s="126">
        <v>1</v>
      </c>
      <c r="G23" s="73" t="str">
        <f t="shared" si="1"/>
        <v>0.00</v>
      </c>
      <c r="H23" s="72">
        <v>0</v>
      </c>
      <c r="I23" s="272">
        <v>0</v>
      </c>
      <c r="J23" s="7"/>
      <c r="K23" s="62" t="s">
        <v>209</v>
      </c>
      <c r="L23" s="72">
        <v>35.2</v>
      </c>
      <c r="M23" s="266">
        <v>0.01</v>
      </c>
      <c r="N23" s="7"/>
      <c r="O23" s="281"/>
      <c r="P23" s="7"/>
      <c r="Q23" s="215"/>
      <c r="R23" s="216"/>
      <c r="S23" s="217"/>
      <c r="T23" s="7"/>
      <c r="U23" s="267">
        <v>6.99</v>
      </c>
      <c r="V23" s="268">
        <v>7.37</v>
      </c>
      <c r="W23" s="269">
        <v>6.9</v>
      </c>
      <c r="X23" s="7"/>
      <c r="Y23" s="212">
        <v>10.4</v>
      </c>
      <c r="Z23" s="273">
        <v>10.2</v>
      </c>
      <c r="AA23" s="214">
        <v>10.4</v>
      </c>
      <c r="AB23" s="7"/>
      <c r="AC23" s="267">
        <v>3.5</v>
      </c>
      <c r="AD23" s="213">
        <v>0.1</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19.666666666666668</v>
      </c>
      <c r="CH23" s="149">
        <f>(IF(((SUM(CH12:CH20))=0)," ",(MAX(CH12:CH20))))</f>
        <v>423.69980000000004</v>
      </c>
      <c r="CI23" s="149"/>
      <c r="CJ23" s="149">
        <f>(IF(((SUM(CJ12:CJ20))=0)," ",(MAX(CJ12:CJ20))))</f>
        <v>23.666666666666668</v>
      </c>
      <c r="CK23" s="149">
        <f>(IF(((SUM(CK12:CK20))=0)," ",(MAX(CK12:CK20))))</f>
        <v>521.00258</v>
      </c>
      <c r="CL23" s="63"/>
      <c r="CM23" s="194">
        <f>(MAX(CM12:CM20))</f>
        <v>0.004285714285714286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6694238</v>
      </c>
      <c r="D24" s="126">
        <f t="shared" si="0"/>
        <v>2.901</v>
      </c>
      <c r="E24" s="271">
        <v>4.4</v>
      </c>
      <c r="F24" s="126">
        <v>1</v>
      </c>
      <c r="G24" s="73" t="str">
        <f t="shared" si="1"/>
        <v>0.00</v>
      </c>
      <c r="H24" s="72">
        <v>1000</v>
      </c>
      <c r="I24" s="272">
        <v>1000</v>
      </c>
      <c r="J24" s="7"/>
      <c r="K24" s="62" t="s">
        <v>207</v>
      </c>
      <c r="L24" s="72">
        <v>29.4</v>
      </c>
      <c r="M24" s="266">
        <v>0</v>
      </c>
      <c r="N24" s="7"/>
      <c r="O24" s="281"/>
      <c r="P24" s="7"/>
      <c r="Q24" s="215" t="s">
        <v>10</v>
      </c>
      <c r="R24" s="216" t="s">
        <v>10</v>
      </c>
      <c r="S24" s="217" t="s">
        <v>10</v>
      </c>
      <c r="T24" s="7"/>
      <c r="U24" s="267">
        <v>6.73</v>
      </c>
      <c r="V24" s="268">
        <v>7.6</v>
      </c>
      <c r="W24" s="269">
        <v>7.18</v>
      </c>
      <c r="X24" s="7"/>
      <c r="Y24" s="212">
        <v>10.5</v>
      </c>
      <c r="Z24" s="273">
        <v>10.1</v>
      </c>
      <c r="AA24" s="214">
        <v>10.2</v>
      </c>
      <c r="AB24" s="7"/>
      <c r="AC24" s="267">
        <v>1.5</v>
      </c>
      <c r="AD24" s="213">
        <v>0</v>
      </c>
      <c r="AE24" s="274">
        <v>0</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6696970</v>
      </c>
      <c r="D25" s="126">
        <f t="shared" si="0"/>
        <v>2.732</v>
      </c>
      <c r="E25" s="271">
        <v>4.2</v>
      </c>
      <c r="F25" s="126">
        <v>0.9</v>
      </c>
      <c r="G25" s="73" t="str">
        <f t="shared" si="1"/>
        <v>0.00</v>
      </c>
      <c r="H25" s="72">
        <v>0</v>
      </c>
      <c r="I25" s="272">
        <v>0</v>
      </c>
      <c r="J25" s="7"/>
      <c r="K25" s="62" t="s">
        <v>210</v>
      </c>
      <c r="L25" s="72">
        <v>24.3</v>
      </c>
      <c r="M25" s="266">
        <v>0</v>
      </c>
      <c r="N25" s="7"/>
      <c r="O25" s="281"/>
      <c r="P25" s="7"/>
      <c r="Q25" s="215"/>
      <c r="R25" s="216"/>
      <c r="S25" s="217"/>
      <c r="T25" s="7"/>
      <c r="U25" s="267">
        <v>6.91</v>
      </c>
      <c r="V25" s="268">
        <v>7.41</v>
      </c>
      <c r="W25" s="269">
        <v>7.14</v>
      </c>
      <c r="X25" s="7"/>
      <c r="Y25" s="212">
        <v>11.6</v>
      </c>
      <c r="Z25" s="273">
        <v>10.1</v>
      </c>
      <c r="AA25" s="214">
        <v>9.1</v>
      </c>
      <c r="AB25" s="7"/>
      <c r="AC25" s="267">
        <v>6</v>
      </c>
      <c r="AD25" s="213">
        <v>0.01</v>
      </c>
      <c r="AE25" s="274">
        <v>0</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6699716</v>
      </c>
      <c r="D26" s="127">
        <f t="shared" si="0"/>
        <v>2.746</v>
      </c>
      <c r="E26" s="282">
        <v>4.1</v>
      </c>
      <c r="F26" s="127">
        <v>0.9</v>
      </c>
      <c r="G26" s="147" t="str">
        <f t="shared" si="1"/>
        <v>0.00</v>
      </c>
      <c r="H26" s="136">
        <v>1000</v>
      </c>
      <c r="I26" s="137">
        <v>2000</v>
      </c>
      <c r="J26" s="7"/>
      <c r="K26" s="65" t="s">
        <v>207</v>
      </c>
      <c r="L26" s="136">
        <v>22.1</v>
      </c>
      <c r="M26" s="179">
        <v>0.15</v>
      </c>
      <c r="N26" s="7"/>
      <c r="O26" s="283"/>
      <c r="P26" s="7"/>
      <c r="Q26" s="215" t="s">
        <v>11</v>
      </c>
      <c r="R26" s="216" t="s">
        <v>11</v>
      </c>
      <c r="S26" s="217" t="s">
        <v>11</v>
      </c>
      <c r="T26" s="7"/>
      <c r="U26" s="284">
        <v>6.9</v>
      </c>
      <c r="V26" s="285">
        <v>7.45</v>
      </c>
      <c r="W26" s="286">
        <v>7.09</v>
      </c>
      <c r="X26" s="7"/>
      <c r="Y26" s="287">
        <v>10.9</v>
      </c>
      <c r="Z26" s="288">
        <v>9.8</v>
      </c>
      <c r="AA26" s="289">
        <v>8.7</v>
      </c>
      <c r="AB26" s="7"/>
      <c r="AC26" s="284">
        <v>5</v>
      </c>
      <c r="AD26" s="290">
        <v>0.2</v>
      </c>
      <c r="AE26" s="291">
        <v>0</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v>70375</v>
      </c>
      <c r="AY26" s="41">
        <v>3</v>
      </c>
      <c r="AZ26" s="293">
        <v>4.5</v>
      </c>
      <c r="BA26" s="40">
        <v>34.1</v>
      </c>
      <c r="BB26" s="293">
        <v>32</v>
      </c>
      <c r="BC26" s="40">
        <v>24</v>
      </c>
      <c r="BD26" s="40">
        <v>2025</v>
      </c>
      <c r="BE26" s="294">
        <v>12.43</v>
      </c>
      <c r="BF26" s="7"/>
      <c r="BG26" s="292">
        <v>24</v>
      </c>
      <c r="BH26" s="37" t="s">
        <v>211</v>
      </c>
      <c r="BI26" s="57" t="s">
        <v>212</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6702366</v>
      </c>
      <c r="D27" s="126">
        <f t="shared" si="0"/>
        <v>2.65</v>
      </c>
      <c r="E27" s="271">
        <v>4.2</v>
      </c>
      <c r="F27" s="126">
        <v>0.9</v>
      </c>
      <c r="G27" s="73" t="str">
        <f t="shared" si="1"/>
        <v>0.00</v>
      </c>
      <c r="H27" s="72">
        <v>2000</v>
      </c>
      <c r="I27" s="272">
        <v>2000</v>
      </c>
      <c r="J27" s="7"/>
      <c r="K27" s="62" t="s">
        <v>207</v>
      </c>
      <c r="L27" s="72">
        <v>21.3</v>
      </c>
      <c r="M27" s="266">
        <v>0</v>
      </c>
      <c r="N27" s="7"/>
      <c r="O27" s="281"/>
      <c r="P27" s="7"/>
      <c r="Q27" s="215"/>
      <c r="R27" s="216"/>
      <c r="S27" s="217"/>
      <c r="T27" s="7"/>
      <c r="U27" s="267">
        <v>6.94</v>
      </c>
      <c r="V27" s="268">
        <v>7.45</v>
      </c>
      <c r="W27" s="269">
        <v>6.93</v>
      </c>
      <c r="X27" s="7"/>
      <c r="Y27" s="212">
        <v>11.4</v>
      </c>
      <c r="Z27" s="273">
        <v>9.9</v>
      </c>
      <c r="AA27" s="214">
        <v>9.4</v>
      </c>
      <c r="AB27" s="7"/>
      <c r="AC27" s="267">
        <v>6.5</v>
      </c>
      <c r="AD27" s="213">
        <v>0.01</v>
      </c>
      <c r="AE27" s="274">
        <v>0.01</v>
      </c>
      <c r="AF27" s="7"/>
      <c r="AG27" s="39">
        <f t="shared" si="2"/>
        <v>16</v>
      </c>
      <c r="AH27" s="7"/>
      <c r="AI27" s="275">
        <v>205</v>
      </c>
      <c r="AJ27" s="49">
        <f t="shared" si="3"/>
        <v>4530.705</v>
      </c>
      <c r="AK27" s="275"/>
      <c r="AL27" s="49">
        <f t="shared" si="4"/>
      </c>
      <c r="AM27" s="275">
        <v>17</v>
      </c>
      <c r="AN27" s="49">
        <f t="shared" si="5"/>
        <v>375.717</v>
      </c>
      <c r="AO27" s="49">
        <v>14</v>
      </c>
      <c r="AP27" s="7"/>
      <c r="AQ27" s="277">
        <v>218</v>
      </c>
      <c r="AR27" s="49">
        <f t="shared" si="6"/>
        <v>4818.017999999999</v>
      </c>
      <c r="AS27" s="275"/>
      <c r="AT27" s="49">
        <f t="shared" si="7"/>
      </c>
      <c r="AU27" s="275">
        <v>19</v>
      </c>
      <c r="AV27" s="49">
        <f t="shared" si="8"/>
        <v>419.919</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6705050</v>
      </c>
      <c r="D28" s="126">
        <f t="shared" si="0"/>
        <v>2.684</v>
      </c>
      <c r="E28" s="271">
        <v>4.6</v>
      </c>
      <c r="F28" s="126">
        <v>0.8</v>
      </c>
      <c r="G28" s="73" t="str">
        <f t="shared" si="1"/>
        <v>0.00</v>
      </c>
      <c r="H28" s="72">
        <v>1000</v>
      </c>
      <c r="I28" s="272">
        <v>1000</v>
      </c>
      <c r="J28" s="7"/>
      <c r="K28" s="62" t="s">
        <v>207</v>
      </c>
      <c r="L28" s="72">
        <v>19</v>
      </c>
      <c r="M28" s="266">
        <v>0.01</v>
      </c>
      <c r="N28" s="7"/>
      <c r="O28" s="281"/>
      <c r="P28" s="7"/>
      <c r="Q28" s="215"/>
      <c r="R28" s="216"/>
      <c r="S28" s="217"/>
      <c r="T28" s="7"/>
      <c r="U28" s="267">
        <v>7.12</v>
      </c>
      <c r="V28" s="268">
        <v>7.4</v>
      </c>
      <c r="W28" s="269">
        <v>6.79</v>
      </c>
      <c r="X28" s="7"/>
      <c r="Y28" s="212">
        <v>11.1</v>
      </c>
      <c r="Z28" s="273">
        <v>9.6</v>
      </c>
      <c r="AA28" s="214">
        <v>8.6</v>
      </c>
      <c r="AB28" s="7"/>
      <c r="AC28" s="267">
        <v>6</v>
      </c>
      <c r="AD28" s="213">
        <v>0.01</v>
      </c>
      <c r="AE28" s="274">
        <v>0</v>
      </c>
      <c r="AF28" s="7"/>
      <c r="AG28" s="39">
        <f t="shared" si="2"/>
        <v>17</v>
      </c>
      <c r="AH28" s="7"/>
      <c r="AI28" s="275">
        <v>209</v>
      </c>
      <c r="AJ28" s="49">
        <f t="shared" si="3"/>
        <v>4678.37304</v>
      </c>
      <c r="AK28" s="275"/>
      <c r="AL28" s="49">
        <f t="shared" si="4"/>
      </c>
      <c r="AM28" s="275">
        <v>16</v>
      </c>
      <c r="AN28" s="49">
        <f t="shared" si="5"/>
        <v>358.15296</v>
      </c>
      <c r="AO28" s="49">
        <v>11</v>
      </c>
      <c r="AP28" s="7"/>
      <c r="AQ28" s="277">
        <v>170</v>
      </c>
      <c r="AR28" s="49">
        <f t="shared" si="6"/>
        <v>3805.3752000000004</v>
      </c>
      <c r="AS28" s="275"/>
      <c r="AT28" s="49">
        <f t="shared" si="7"/>
      </c>
      <c r="AU28" s="275">
        <v>29</v>
      </c>
      <c r="AV28" s="49">
        <f t="shared" si="8"/>
        <v>649.15224</v>
      </c>
      <c r="AW28" s="7"/>
      <c r="AX28" s="277">
        <v>35344</v>
      </c>
      <c r="AY28" s="278">
        <v>4</v>
      </c>
      <c r="AZ28" s="279">
        <v>2.75</v>
      </c>
      <c r="BA28" s="275">
        <v>18.6</v>
      </c>
      <c r="BB28" s="279">
        <v>34</v>
      </c>
      <c r="BC28" s="275">
        <v>20</v>
      </c>
      <c r="BD28" s="275">
        <v>1237.5</v>
      </c>
      <c r="BE28" s="280">
        <v>12.34</v>
      </c>
      <c r="BF28" s="7"/>
      <c r="BG28" s="277">
        <v>20</v>
      </c>
      <c r="BH28" s="18" t="s">
        <v>211</v>
      </c>
      <c r="BI28" s="125" t="s">
        <v>212</v>
      </c>
      <c r="BJ28" s="7"/>
      <c r="BK28" s="13"/>
      <c r="BL28" s="15"/>
      <c r="BM28" s="50" t="s">
        <v>9</v>
      </c>
      <c r="BN28" s="16"/>
      <c r="BO28" s="51" t="s">
        <v>129</v>
      </c>
      <c r="BP28" s="22"/>
      <c r="BQ28" s="198" t="s">
        <v>148</v>
      </c>
      <c r="BR28" s="198" t="s">
        <v>148</v>
      </c>
      <c r="BS28" s="198" t="s">
        <v>148</v>
      </c>
      <c r="BT28" s="198"/>
      <c r="BU28" s="198" t="s">
        <v>148</v>
      </c>
      <c r="BV28" s="63">
        <f>(CM23)</f>
        <v>0.004285714285714286</v>
      </c>
      <c r="BW28" s="63">
        <f>MAX(AE12:AE42)</f>
        <v>0.01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6707625</v>
      </c>
      <c r="D29" s="126">
        <f t="shared" si="0"/>
        <v>2.575</v>
      </c>
      <c r="E29" s="271">
        <v>5.5</v>
      </c>
      <c r="F29" s="126">
        <v>1</v>
      </c>
      <c r="G29" s="73" t="str">
        <f t="shared" si="1"/>
        <v>0.00</v>
      </c>
      <c r="H29" s="72">
        <v>750</v>
      </c>
      <c r="I29" s="272">
        <v>1000</v>
      </c>
      <c r="J29" s="7"/>
      <c r="K29" s="62" t="s">
        <v>208</v>
      </c>
      <c r="L29" s="72">
        <v>35.5</v>
      </c>
      <c r="M29" s="266">
        <v>0.66</v>
      </c>
      <c r="N29" s="7"/>
      <c r="O29" s="281"/>
      <c r="P29" s="7"/>
      <c r="Q29" s="215"/>
      <c r="R29" s="216"/>
      <c r="S29" s="217"/>
      <c r="T29" s="7"/>
      <c r="U29" s="267">
        <v>7.22</v>
      </c>
      <c r="V29" s="268">
        <v>7.24</v>
      </c>
      <c r="W29" s="269">
        <v>6.76</v>
      </c>
      <c r="X29" s="7"/>
      <c r="Y29" s="212">
        <v>11.1</v>
      </c>
      <c r="Z29" s="273">
        <v>9.8</v>
      </c>
      <c r="AA29" s="214">
        <v>9.8</v>
      </c>
      <c r="AB29" s="7"/>
      <c r="AC29" s="267">
        <v>18</v>
      </c>
      <c r="AD29" s="213">
        <v>0.1</v>
      </c>
      <c r="AE29" s="274">
        <v>0</v>
      </c>
      <c r="AF29" s="7"/>
      <c r="AG29" s="39">
        <f t="shared" si="2"/>
        <v>18</v>
      </c>
      <c r="AH29" s="7"/>
      <c r="AI29" s="275">
        <v>211</v>
      </c>
      <c r="AJ29" s="49">
        <f t="shared" si="3"/>
        <v>4531.3305</v>
      </c>
      <c r="AK29" s="275">
        <v>147</v>
      </c>
      <c r="AL29" s="49">
        <f t="shared" si="4"/>
        <v>3156.8985000000002</v>
      </c>
      <c r="AM29" s="275">
        <v>14</v>
      </c>
      <c r="AN29" s="49">
        <f t="shared" si="5"/>
        <v>300.65700000000004</v>
      </c>
      <c r="AO29" s="49">
        <v>19</v>
      </c>
      <c r="AP29" s="7"/>
      <c r="AQ29" s="277">
        <v>154</v>
      </c>
      <c r="AR29" s="49">
        <f t="shared" si="6"/>
        <v>3307.227</v>
      </c>
      <c r="AS29" s="275">
        <v>64</v>
      </c>
      <c r="AT29" s="49">
        <f t="shared" si="7"/>
        <v>1374.432</v>
      </c>
      <c r="AU29" s="275">
        <v>23</v>
      </c>
      <c r="AV29" s="49">
        <f t="shared" si="8"/>
        <v>493.9365</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6710647</v>
      </c>
      <c r="D30" s="126">
        <f t="shared" si="0"/>
        <v>3.022</v>
      </c>
      <c r="E30" s="271">
        <v>4.3</v>
      </c>
      <c r="F30" s="126">
        <v>1</v>
      </c>
      <c r="G30" s="73" t="str">
        <f t="shared" si="1"/>
        <v>0.00</v>
      </c>
      <c r="H30" s="72">
        <v>0</v>
      </c>
      <c r="I30" s="272">
        <v>0</v>
      </c>
      <c r="J30" s="7"/>
      <c r="K30" s="62" t="s">
        <v>207</v>
      </c>
      <c r="L30" s="72">
        <v>27.8</v>
      </c>
      <c r="M30" s="266">
        <v>0</v>
      </c>
      <c r="N30" s="7"/>
      <c r="O30" s="281"/>
      <c r="P30" s="7"/>
      <c r="Q30" s="215" t="s">
        <v>12</v>
      </c>
      <c r="R30" s="216" t="s">
        <v>12</v>
      </c>
      <c r="S30" s="217" t="s">
        <v>12</v>
      </c>
      <c r="T30" s="7"/>
      <c r="U30" s="267">
        <v>6.27</v>
      </c>
      <c r="V30" s="268">
        <v>6.71</v>
      </c>
      <c r="W30" s="269">
        <v>6.65</v>
      </c>
      <c r="X30" s="7"/>
      <c r="Y30" s="212">
        <v>11.4</v>
      </c>
      <c r="Z30" s="273">
        <v>10.6</v>
      </c>
      <c r="AA30" s="214">
        <v>8.9</v>
      </c>
      <c r="AB30" s="7"/>
      <c r="AC30" s="267">
        <v>2.5</v>
      </c>
      <c r="AD30" s="213">
        <v>0.01</v>
      </c>
      <c r="AE30" s="274">
        <v>0</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6713361</v>
      </c>
      <c r="D31" s="127">
        <f t="shared" si="0"/>
        <v>2.714</v>
      </c>
      <c r="E31" s="282">
        <v>4.2</v>
      </c>
      <c r="F31" s="127">
        <v>1</v>
      </c>
      <c r="G31" s="147" t="str">
        <f t="shared" si="1"/>
        <v>0.00</v>
      </c>
      <c r="H31" s="136">
        <v>1000</v>
      </c>
      <c r="I31" s="137">
        <v>0</v>
      </c>
      <c r="J31" s="7"/>
      <c r="K31" s="65" t="s">
        <v>209</v>
      </c>
      <c r="L31" s="136">
        <v>20.3</v>
      </c>
      <c r="M31" s="179">
        <v>0</v>
      </c>
      <c r="N31" s="7"/>
      <c r="O31" s="283"/>
      <c r="P31" s="7"/>
      <c r="Q31" s="215"/>
      <c r="R31" s="216"/>
      <c r="S31" s="217"/>
      <c r="T31" s="7"/>
      <c r="U31" s="284">
        <v>6.81</v>
      </c>
      <c r="V31" s="285">
        <v>7.04</v>
      </c>
      <c r="W31" s="286">
        <v>6.66</v>
      </c>
      <c r="X31" s="7"/>
      <c r="Y31" s="287">
        <v>10.9</v>
      </c>
      <c r="Z31" s="288">
        <v>8.3</v>
      </c>
      <c r="AA31" s="289">
        <v>8.2</v>
      </c>
      <c r="AB31" s="7"/>
      <c r="AC31" s="284">
        <v>4.5</v>
      </c>
      <c r="AD31" s="290">
        <v>0.01</v>
      </c>
      <c r="AE31" s="291">
        <v>0</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6716005</v>
      </c>
      <c r="D32" s="126">
        <f t="shared" si="0"/>
        <v>2.644</v>
      </c>
      <c r="E32" s="271">
        <v>4.2</v>
      </c>
      <c r="F32" s="126">
        <v>0.8</v>
      </c>
      <c r="G32" s="73" t="str">
        <f t="shared" si="1"/>
        <v>0.00</v>
      </c>
      <c r="H32" s="72">
        <v>0</v>
      </c>
      <c r="I32" s="272">
        <v>0</v>
      </c>
      <c r="J32" s="7"/>
      <c r="K32" s="62" t="s">
        <v>209</v>
      </c>
      <c r="L32" s="72">
        <v>13.4</v>
      </c>
      <c r="M32" s="266">
        <v>0</v>
      </c>
      <c r="N32" s="7"/>
      <c r="O32" s="281"/>
      <c r="P32" s="7"/>
      <c r="Q32" s="215" t="s">
        <v>13</v>
      </c>
      <c r="R32" s="216" t="s">
        <v>13</v>
      </c>
      <c r="S32" s="217" t="s">
        <v>13</v>
      </c>
      <c r="T32" s="7"/>
      <c r="U32" s="267">
        <v>7.04</v>
      </c>
      <c r="V32" s="268">
        <v>7.12</v>
      </c>
      <c r="W32" s="269">
        <v>6.8</v>
      </c>
      <c r="X32" s="7"/>
      <c r="Y32" s="212">
        <v>10.7</v>
      </c>
      <c r="Z32" s="273">
        <v>9.1</v>
      </c>
      <c r="AA32" s="214">
        <v>7.1</v>
      </c>
      <c r="AB32" s="7"/>
      <c r="AC32" s="267">
        <v>4.5</v>
      </c>
      <c r="AD32" s="213">
        <v>0.1</v>
      </c>
      <c r="AE32" s="274">
        <v>0.01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6718670</v>
      </c>
      <c r="D33" s="126">
        <f t="shared" si="0"/>
        <v>2.665</v>
      </c>
      <c r="E33" s="271">
        <v>4.4</v>
      </c>
      <c r="F33" s="126">
        <v>0.8</v>
      </c>
      <c r="G33" s="73" t="str">
        <f t="shared" si="1"/>
        <v>0.00</v>
      </c>
      <c r="H33" s="72">
        <v>2750</v>
      </c>
      <c r="I33" s="272">
        <v>0</v>
      </c>
      <c r="J33" s="7"/>
      <c r="K33" s="62" t="s">
        <v>207</v>
      </c>
      <c r="L33" s="72">
        <v>23.1</v>
      </c>
      <c r="M33" s="266">
        <v>0</v>
      </c>
      <c r="N33" s="7"/>
      <c r="O33" s="281"/>
      <c r="P33" s="7"/>
      <c r="Q33" s="215"/>
      <c r="R33" s="216"/>
      <c r="S33" s="217"/>
      <c r="T33" s="7"/>
      <c r="U33" s="267">
        <v>6.78</v>
      </c>
      <c r="V33" s="268">
        <v>6.87</v>
      </c>
      <c r="W33" s="269">
        <v>6.21</v>
      </c>
      <c r="X33" s="7"/>
      <c r="Y33" s="212">
        <v>10.7</v>
      </c>
      <c r="Z33" s="273">
        <v>11</v>
      </c>
      <c r="AA33" s="214">
        <v>9.1</v>
      </c>
      <c r="AB33" s="7"/>
      <c r="AC33" s="267">
        <v>5</v>
      </c>
      <c r="AD33" s="213">
        <v>0.01</v>
      </c>
      <c r="AE33" s="274">
        <v>0.01</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v>71330</v>
      </c>
      <c r="AY33" s="278">
        <v>3</v>
      </c>
      <c r="AZ33" s="279">
        <v>4.75</v>
      </c>
      <c r="BA33" s="275">
        <v>37.2</v>
      </c>
      <c r="BB33" s="279">
        <v>31</v>
      </c>
      <c r="BC33" s="275">
        <v>24</v>
      </c>
      <c r="BD33" s="275">
        <v>2137.5</v>
      </c>
      <c r="BE33" s="280">
        <v>12.38</v>
      </c>
      <c r="BF33" s="7"/>
      <c r="BG33" s="277">
        <v>24</v>
      </c>
      <c r="BH33" s="18" t="s">
        <v>211</v>
      </c>
      <c r="BI33" s="125" t="s">
        <v>212</v>
      </c>
      <c r="BJ33" s="7"/>
      <c r="BK33" s="13"/>
      <c r="BL33" s="15"/>
      <c r="BM33" s="50" t="s">
        <v>1</v>
      </c>
      <c r="BN33" s="16"/>
      <c r="BO33" s="51" t="s">
        <v>129</v>
      </c>
      <c r="BP33" s="22"/>
      <c r="BQ33" s="199">
        <f>(D47)</f>
        <v>2.5171612903225804</v>
      </c>
      <c r="BR33" s="199">
        <f>(D45)</f>
        <v>3.123</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6721280</v>
      </c>
      <c r="D34" s="126">
        <f t="shared" si="0"/>
        <v>2.61</v>
      </c>
      <c r="E34" s="271">
        <v>4.2</v>
      </c>
      <c r="F34" s="126">
        <v>0.8</v>
      </c>
      <c r="G34" s="73" t="str">
        <f t="shared" si="1"/>
        <v>0.00</v>
      </c>
      <c r="H34" s="72">
        <v>1350</v>
      </c>
      <c r="I34" s="272">
        <v>2000</v>
      </c>
      <c r="J34" s="7"/>
      <c r="K34" s="62" t="s">
        <v>207</v>
      </c>
      <c r="L34" s="72">
        <v>29.6</v>
      </c>
      <c r="M34" s="266">
        <v>0</v>
      </c>
      <c r="N34" s="7"/>
      <c r="O34" s="281"/>
      <c r="P34" s="7"/>
      <c r="Q34" s="215" t="s">
        <v>14</v>
      </c>
      <c r="R34" s="216" t="s">
        <v>14</v>
      </c>
      <c r="S34" s="217" t="s">
        <v>14</v>
      </c>
      <c r="T34" s="7"/>
      <c r="U34" s="267">
        <v>6.91</v>
      </c>
      <c r="V34" s="268">
        <v>6.99</v>
      </c>
      <c r="W34" s="269">
        <v>6.7</v>
      </c>
      <c r="X34" s="7"/>
      <c r="Y34" s="212">
        <v>11.4</v>
      </c>
      <c r="Z34" s="273">
        <v>11.5</v>
      </c>
      <c r="AA34" s="214">
        <v>10.2</v>
      </c>
      <c r="AB34" s="7"/>
      <c r="AC34" s="267">
        <v>12</v>
      </c>
      <c r="AD34" s="213">
        <v>0.01</v>
      </c>
      <c r="AE34" s="274">
        <v>0</v>
      </c>
      <c r="AF34" s="7"/>
      <c r="AG34" s="39">
        <f t="shared" si="2"/>
        <v>23</v>
      </c>
      <c r="AH34" s="7"/>
      <c r="AI34" s="275">
        <v>218</v>
      </c>
      <c r="AJ34" s="49">
        <f t="shared" si="3"/>
        <v>4745.2932</v>
      </c>
      <c r="AK34" s="275"/>
      <c r="AL34" s="49">
        <f t="shared" si="4"/>
      </c>
      <c r="AM34" s="275">
        <v>21</v>
      </c>
      <c r="AN34" s="49">
        <f t="shared" si="5"/>
        <v>457.11539999999997</v>
      </c>
      <c r="AO34" s="49">
        <v>15</v>
      </c>
      <c r="AP34" s="7"/>
      <c r="AQ34" s="277">
        <v>158</v>
      </c>
      <c r="AR34" s="49">
        <f t="shared" si="6"/>
        <v>3439.2491999999997</v>
      </c>
      <c r="AS34" s="275"/>
      <c r="AT34" s="49">
        <f t="shared" si="7"/>
      </c>
      <c r="AU34" s="275">
        <v>25</v>
      </c>
      <c r="AV34" s="49">
        <f t="shared" si="8"/>
        <v>544.185</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6723830</v>
      </c>
      <c r="D35" s="126">
        <f t="shared" si="0"/>
        <v>2.55</v>
      </c>
      <c r="E35" s="271">
        <v>4.6</v>
      </c>
      <c r="F35" s="126">
        <v>0.8</v>
      </c>
      <c r="G35" s="73" t="str">
        <f t="shared" si="1"/>
        <v>0.00</v>
      </c>
      <c r="H35" s="72">
        <v>3200</v>
      </c>
      <c r="I35" s="272">
        <v>0</v>
      </c>
      <c r="J35" s="7"/>
      <c r="K35" s="62" t="s">
        <v>209</v>
      </c>
      <c r="L35" s="72">
        <v>20.9</v>
      </c>
      <c r="M35" s="266">
        <v>0</v>
      </c>
      <c r="N35" s="7"/>
      <c r="O35" s="281"/>
      <c r="P35" s="7"/>
      <c r="Q35" s="215"/>
      <c r="R35" s="216"/>
      <c r="S35" s="217"/>
      <c r="T35" s="7"/>
      <c r="U35" s="267">
        <v>7.12</v>
      </c>
      <c r="V35" s="268">
        <v>7.23</v>
      </c>
      <c r="W35" s="269">
        <v>6.91</v>
      </c>
      <c r="X35" s="7"/>
      <c r="Y35" s="212">
        <v>11.3</v>
      </c>
      <c r="Z35" s="273">
        <v>11.1</v>
      </c>
      <c r="AA35" s="214">
        <v>10.6</v>
      </c>
      <c r="AB35" s="7"/>
      <c r="AC35" s="267">
        <v>5</v>
      </c>
      <c r="AD35" s="213">
        <v>0.01</v>
      </c>
      <c r="AE35" s="274">
        <v>0</v>
      </c>
      <c r="AF35" s="7"/>
      <c r="AG35" s="39">
        <f t="shared" si="2"/>
        <v>24</v>
      </c>
      <c r="AH35" s="7"/>
      <c r="AI35" s="275">
        <v>216</v>
      </c>
      <c r="AJ35" s="49">
        <f t="shared" si="3"/>
        <v>4593.672</v>
      </c>
      <c r="AK35" s="275"/>
      <c r="AL35" s="49">
        <f t="shared" si="4"/>
      </c>
      <c r="AM35" s="275">
        <v>18</v>
      </c>
      <c r="AN35" s="49">
        <f t="shared" si="5"/>
        <v>382.806</v>
      </c>
      <c r="AO35" s="49">
        <v>13</v>
      </c>
      <c r="AP35" s="7"/>
      <c r="AQ35" s="277">
        <v>142</v>
      </c>
      <c r="AR35" s="49">
        <f t="shared" si="6"/>
        <v>3019.9139999999998</v>
      </c>
      <c r="AS35" s="275"/>
      <c r="AT35" s="49">
        <f t="shared" si="7"/>
      </c>
      <c r="AU35" s="275">
        <v>17</v>
      </c>
      <c r="AV35" s="49">
        <f t="shared" si="8"/>
        <v>361.53899999999993</v>
      </c>
      <c r="AW35" s="7"/>
      <c r="AX35" s="277">
        <v>31877</v>
      </c>
      <c r="AY35" s="278">
        <v>3</v>
      </c>
      <c r="AZ35" s="279">
        <v>2.5</v>
      </c>
      <c r="BA35" s="275">
        <v>15.5</v>
      </c>
      <c r="BB35" s="279">
        <v>32</v>
      </c>
      <c r="BC35" s="275">
        <v>12</v>
      </c>
      <c r="BD35" s="275">
        <v>1200</v>
      </c>
      <c r="BE35" s="280">
        <v>12.36</v>
      </c>
      <c r="BF35" s="7"/>
      <c r="BG35" s="277">
        <v>12</v>
      </c>
      <c r="BH35" s="18" t="s">
        <v>211</v>
      </c>
      <c r="BI35" s="125" t="s">
        <v>212</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6726415</v>
      </c>
      <c r="D36" s="127">
        <f t="shared" si="0"/>
        <v>2.585</v>
      </c>
      <c r="E36" s="282">
        <v>4</v>
      </c>
      <c r="F36" s="127">
        <v>0.7</v>
      </c>
      <c r="G36" s="147" t="str">
        <f t="shared" si="1"/>
        <v>0.00</v>
      </c>
      <c r="H36" s="136">
        <v>1800</v>
      </c>
      <c r="I36" s="137">
        <v>1000</v>
      </c>
      <c r="J36" s="7"/>
      <c r="K36" s="65" t="s">
        <v>207</v>
      </c>
      <c r="L36" s="136">
        <v>16.5</v>
      </c>
      <c r="M36" s="179">
        <v>0</v>
      </c>
      <c r="N36" s="7"/>
      <c r="O36" s="283"/>
      <c r="P36" s="7"/>
      <c r="Q36" s="215" t="s">
        <v>12</v>
      </c>
      <c r="R36" s="216" t="s">
        <v>12</v>
      </c>
      <c r="S36" s="217" t="s">
        <v>12</v>
      </c>
      <c r="T36" s="7"/>
      <c r="U36" s="284">
        <v>6.97</v>
      </c>
      <c r="V36" s="285">
        <v>7.02</v>
      </c>
      <c r="W36" s="286">
        <v>6.46</v>
      </c>
      <c r="X36" s="7"/>
      <c r="Y36" s="287">
        <v>10.8</v>
      </c>
      <c r="Z36" s="288">
        <v>10.5</v>
      </c>
      <c r="AA36" s="289">
        <v>8.8</v>
      </c>
      <c r="AB36" s="7"/>
      <c r="AC36" s="284">
        <v>4.5</v>
      </c>
      <c r="AD36" s="290">
        <v>0.1</v>
      </c>
      <c r="AE36" s="291">
        <v>0</v>
      </c>
      <c r="AF36" s="7"/>
      <c r="AG36" s="39">
        <f t="shared" si="2"/>
        <v>25</v>
      </c>
      <c r="AH36" s="7"/>
      <c r="AI36" s="40">
        <v>219</v>
      </c>
      <c r="AJ36" s="58">
        <f t="shared" si="3"/>
        <v>4721.3991</v>
      </c>
      <c r="AK36" s="40">
        <v>155</v>
      </c>
      <c r="AL36" s="58">
        <f t="shared" si="4"/>
        <v>3341.6295</v>
      </c>
      <c r="AM36" s="40">
        <v>20</v>
      </c>
      <c r="AN36" s="58">
        <f t="shared" si="5"/>
        <v>431.178</v>
      </c>
      <c r="AO36" s="58">
        <v>14</v>
      </c>
      <c r="AP36" s="7"/>
      <c r="AQ36" s="292">
        <v>202</v>
      </c>
      <c r="AR36" s="58">
        <f t="shared" si="6"/>
        <v>4354.8978</v>
      </c>
      <c r="AS36" s="40">
        <v>64</v>
      </c>
      <c r="AT36" s="58">
        <f t="shared" si="7"/>
        <v>1379.7695999999999</v>
      </c>
      <c r="AU36" s="40">
        <v>23</v>
      </c>
      <c r="AV36" s="58">
        <f t="shared" si="8"/>
        <v>495.8547</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6728891</v>
      </c>
      <c r="D37" s="126">
        <f t="shared" si="0"/>
        <v>2.476</v>
      </c>
      <c r="E37" s="271">
        <v>4.2</v>
      </c>
      <c r="F37" s="126">
        <v>0.8</v>
      </c>
      <c r="G37" s="73" t="str">
        <f t="shared" si="1"/>
        <v>0.00</v>
      </c>
      <c r="H37" s="72">
        <v>0</v>
      </c>
      <c r="I37" s="272">
        <v>0</v>
      </c>
      <c r="J37" s="7"/>
      <c r="K37" s="62" t="s">
        <v>207</v>
      </c>
      <c r="L37" s="72">
        <v>21.9</v>
      </c>
      <c r="M37" s="266">
        <v>0</v>
      </c>
      <c r="N37" s="7"/>
      <c r="O37" s="281"/>
      <c r="P37" s="7"/>
      <c r="Q37" s="215"/>
      <c r="R37" s="216"/>
      <c r="S37" s="217"/>
      <c r="T37" s="7"/>
      <c r="U37" s="267">
        <v>6.85</v>
      </c>
      <c r="V37" s="268">
        <v>7.08</v>
      </c>
      <c r="W37" s="269">
        <v>6.49</v>
      </c>
      <c r="X37" s="7"/>
      <c r="Y37" s="212">
        <v>10.7</v>
      </c>
      <c r="Z37" s="273">
        <v>9.4</v>
      </c>
      <c r="AA37" s="214">
        <v>8.9</v>
      </c>
      <c r="AB37" s="7"/>
      <c r="AC37" s="267">
        <v>4</v>
      </c>
      <c r="AD37" s="213">
        <v>0.01</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93.92728881831</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6731317</v>
      </c>
      <c r="D38" s="126">
        <f t="shared" si="0"/>
        <v>2.426</v>
      </c>
      <c r="E38" s="271">
        <v>4.2</v>
      </c>
      <c r="F38" s="126">
        <v>0.6</v>
      </c>
      <c r="G38" s="73" t="str">
        <f t="shared" si="1"/>
        <v>0.00</v>
      </c>
      <c r="H38" s="72">
        <v>0</v>
      </c>
      <c r="I38" s="272">
        <v>0</v>
      </c>
      <c r="J38" s="7"/>
      <c r="K38" s="62" t="s">
        <v>210</v>
      </c>
      <c r="L38" s="72">
        <v>22.1</v>
      </c>
      <c r="M38" s="266">
        <v>0</v>
      </c>
      <c r="N38" s="7"/>
      <c r="O38" s="281"/>
      <c r="P38" s="7"/>
      <c r="Q38" s="215" t="s">
        <v>10</v>
      </c>
      <c r="R38" s="216" t="s">
        <v>10</v>
      </c>
      <c r="S38" s="217" t="s">
        <v>10</v>
      </c>
      <c r="T38" s="7"/>
      <c r="U38" s="267">
        <v>6.93</v>
      </c>
      <c r="V38" s="268">
        <v>7.1</v>
      </c>
      <c r="W38" s="269">
        <v>6.31</v>
      </c>
      <c r="X38" s="7"/>
      <c r="Y38" s="212">
        <v>10.6</v>
      </c>
      <c r="Z38" s="273">
        <v>9.2</v>
      </c>
      <c r="AA38" s="214">
        <v>9</v>
      </c>
      <c r="AB38" s="7"/>
      <c r="AC38" s="267">
        <v>6</v>
      </c>
      <c r="AD38" s="213">
        <v>0.01</v>
      </c>
      <c r="AE38" s="274">
        <v>0</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92.03635036840382</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6733710</v>
      </c>
      <c r="D39" s="126">
        <f t="shared" si="0"/>
        <v>2.393</v>
      </c>
      <c r="E39" s="271">
        <v>4.4</v>
      </c>
      <c r="F39" s="126">
        <v>0.7</v>
      </c>
      <c r="G39" s="73" t="str">
        <f t="shared" si="1"/>
        <v>0.00</v>
      </c>
      <c r="H39" s="72">
        <v>6700</v>
      </c>
      <c r="I39" s="272">
        <v>3500</v>
      </c>
      <c r="J39" s="7"/>
      <c r="K39" s="62" t="s">
        <v>209</v>
      </c>
      <c r="L39" s="72">
        <v>25.4</v>
      </c>
      <c r="M39" s="266">
        <v>0</v>
      </c>
      <c r="N39" s="7"/>
      <c r="O39" s="281"/>
      <c r="P39" s="7"/>
      <c r="Q39" s="215"/>
      <c r="R39" s="216"/>
      <c r="S39" s="217"/>
      <c r="T39" s="7"/>
      <c r="U39" s="267">
        <v>6.89</v>
      </c>
      <c r="V39" s="268">
        <v>7.19</v>
      </c>
      <c r="W39" s="269">
        <v>6.68</v>
      </c>
      <c r="X39" s="7"/>
      <c r="Y39" s="212">
        <v>10.5</v>
      </c>
      <c r="Z39" s="273">
        <v>9.8</v>
      </c>
      <c r="AA39" s="214">
        <v>8.7</v>
      </c>
      <c r="AB39" s="7"/>
      <c r="AC39" s="267">
        <v>4.5</v>
      </c>
      <c r="AD39" s="213">
        <v>0.01</v>
      </c>
      <c r="AE39" s="274">
        <v>0.01</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67746</v>
      </c>
      <c r="AY39" s="278">
        <v>3</v>
      </c>
      <c r="AZ39" s="279">
        <v>4</v>
      </c>
      <c r="BA39" s="275">
        <v>31</v>
      </c>
      <c r="BB39" s="279">
        <v>32</v>
      </c>
      <c r="BC39" s="275">
        <v>24</v>
      </c>
      <c r="BD39" s="275">
        <v>1800</v>
      </c>
      <c r="BE39" s="280">
        <v>12.41</v>
      </c>
      <c r="BF39" s="7"/>
      <c r="BG39" s="277">
        <v>24</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6736205</v>
      </c>
      <c r="D40" s="126">
        <f t="shared" si="0"/>
        <v>2.495</v>
      </c>
      <c r="E40" s="271">
        <v>4.4</v>
      </c>
      <c r="F40" s="126">
        <v>0.6</v>
      </c>
      <c r="G40" s="73" t="str">
        <f t="shared" si="1"/>
        <v>0.00</v>
      </c>
      <c r="H40" s="72">
        <v>3500</v>
      </c>
      <c r="I40" s="272">
        <v>1000</v>
      </c>
      <c r="J40" s="7"/>
      <c r="K40" s="62" t="s">
        <v>207</v>
      </c>
      <c r="L40" s="72">
        <v>32.7</v>
      </c>
      <c r="M40" s="266">
        <v>0</v>
      </c>
      <c r="N40" s="7"/>
      <c r="O40" s="281"/>
      <c r="P40" s="7"/>
      <c r="Q40" s="215" t="s">
        <v>15</v>
      </c>
      <c r="R40" s="216" t="s">
        <v>15</v>
      </c>
      <c r="S40" s="217" t="s">
        <v>15</v>
      </c>
      <c r="T40" s="7"/>
      <c r="U40" s="267">
        <v>7.06</v>
      </c>
      <c r="V40" s="268">
        <v>7.1</v>
      </c>
      <c r="W40" s="269">
        <v>6.78</v>
      </c>
      <c r="X40" s="7"/>
      <c r="Y40" s="212">
        <v>10.9</v>
      </c>
      <c r="Z40" s="273">
        <v>10.2</v>
      </c>
      <c r="AA40" s="214">
        <v>8.8</v>
      </c>
      <c r="AB40" s="7"/>
      <c r="AC40" s="267">
        <v>5</v>
      </c>
      <c r="AD40" s="213">
        <v>0.01</v>
      </c>
      <c r="AE40" s="274">
        <v>0</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6738650</v>
      </c>
      <c r="D41" s="126">
        <f t="shared" si="0"/>
        <v>2.445</v>
      </c>
      <c r="E41" s="271">
        <v>4.8</v>
      </c>
      <c r="F41" s="126">
        <v>0.7</v>
      </c>
      <c r="G41" s="73" t="str">
        <f t="shared" si="1"/>
        <v>0.00</v>
      </c>
      <c r="H41" s="72">
        <v>0</v>
      </c>
      <c r="I41" s="272">
        <v>3750</v>
      </c>
      <c r="J41" s="7"/>
      <c r="K41" s="62" t="s">
        <v>208</v>
      </c>
      <c r="L41" s="72">
        <v>38.9</v>
      </c>
      <c r="M41" s="266">
        <v>0.15</v>
      </c>
      <c r="N41" s="7"/>
      <c r="O41" s="281"/>
      <c r="P41" s="7"/>
      <c r="Q41" s="215"/>
      <c r="R41" s="216"/>
      <c r="S41" s="217"/>
      <c r="T41" s="7"/>
      <c r="U41" s="267">
        <v>6.86</v>
      </c>
      <c r="V41" s="268">
        <v>6.94</v>
      </c>
      <c r="W41" s="269">
        <v>6.34</v>
      </c>
      <c r="X41" s="7"/>
      <c r="Y41" s="212">
        <v>10.7</v>
      </c>
      <c r="Z41" s="273">
        <v>10.9</v>
      </c>
      <c r="AA41" s="214">
        <v>11.2</v>
      </c>
      <c r="AB41" s="7"/>
      <c r="AC41" s="267">
        <v>5.5</v>
      </c>
      <c r="AD41" s="213">
        <v>0.01</v>
      </c>
      <c r="AE41" s="274">
        <v>0</v>
      </c>
      <c r="AF41" s="7"/>
      <c r="AG41" s="39">
        <f t="shared" si="2"/>
        <v>30</v>
      </c>
      <c r="AH41" s="7"/>
      <c r="AI41" s="275">
        <v>226</v>
      </c>
      <c r="AJ41" s="49">
        <f t="shared" si="3"/>
        <v>4608.4338</v>
      </c>
      <c r="AK41" s="275"/>
      <c r="AL41" s="49">
        <f t="shared" si="4"/>
      </c>
      <c r="AM41" s="275">
        <v>22</v>
      </c>
      <c r="AN41" s="49">
        <f t="shared" si="5"/>
        <v>448.60859999999997</v>
      </c>
      <c r="AO41" s="49">
        <v>16</v>
      </c>
      <c r="AP41" s="7"/>
      <c r="AQ41" s="277">
        <v>232</v>
      </c>
      <c r="AR41" s="49">
        <f t="shared" si="6"/>
        <v>4730.7816</v>
      </c>
      <c r="AS41" s="275"/>
      <c r="AT41" s="49">
        <f t="shared" si="7"/>
      </c>
      <c r="AU41" s="275">
        <v>29</v>
      </c>
      <c r="AV41" s="49">
        <f t="shared" si="8"/>
        <v>591.3477</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6741104</v>
      </c>
      <c r="D42" s="127">
        <f t="shared" si="0"/>
        <v>2.454</v>
      </c>
      <c r="E42" s="282">
        <v>4</v>
      </c>
      <c r="F42" s="127">
        <v>0.7</v>
      </c>
      <c r="G42" s="147" t="str">
        <f t="shared" si="1"/>
        <v>0.00</v>
      </c>
      <c r="H42" s="136">
        <v>1200</v>
      </c>
      <c r="I42" s="137">
        <v>1000</v>
      </c>
      <c r="J42" s="7"/>
      <c r="K42" s="65" t="s">
        <v>207</v>
      </c>
      <c r="L42" s="136">
        <v>27.1</v>
      </c>
      <c r="M42" s="179">
        <v>0</v>
      </c>
      <c r="N42" s="7"/>
      <c r="O42" s="283"/>
      <c r="P42" s="7"/>
      <c r="Q42" s="178"/>
      <c r="R42" s="147"/>
      <c r="S42" s="137"/>
      <c r="T42" s="7"/>
      <c r="U42" s="182">
        <v>6.99</v>
      </c>
      <c r="V42" s="146">
        <v>7.3</v>
      </c>
      <c r="W42" s="183">
        <v>6.59</v>
      </c>
      <c r="X42" s="7"/>
      <c r="Y42" s="178">
        <v>11.1</v>
      </c>
      <c r="Z42" s="136">
        <v>10.2</v>
      </c>
      <c r="AA42" s="137">
        <v>9.7</v>
      </c>
      <c r="AB42" s="7"/>
      <c r="AC42" s="182">
        <v>5</v>
      </c>
      <c r="AD42" s="147">
        <v>0.1</v>
      </c>
      <c r="AE42" s="179">
        <v>0</v>
      </c>
      <c r="AF42" s="7"/>
      <c r="AG42" s="39">
        <f t="shared" si="2"/>
        <v>31</v>
      </c>
      <c r="AH42" s="7"/>
      <c r="AI42" s="40">
        <v>229</v>
      </c>
      <c r="AJ42" s="58">
        <f t="shared" si="3"/>
        <v>4686.79644</v>
      </c>
      <c r="AK42" s="40"/>
      <c r="AL42" s="58">
        <f t="shared" si="4"/>
      </c>
      <c r="AM42" s="40">
        <v>18</v>
      </c>
      <c r="AN42" s="58">
        <f t="shared" si="5"/>
        <v>368.39448000000004</v>
      </c>
      <c r="AO42" s="58">
        <v>12</v>
      </c>
      <c r="AP42" s="7"/>
      <c r="AQ42" s="292">
        <v>240</v>
      </c>
      <c r="AR42" s="58">
        <f t="shared" si="6"/>
        <v>4911.9264</v>
      </c>
      <c r="AS42" s="40"/>
      <c r="AT42" s="58">
        <f t="shared" si="7"/>
      </c>
      <c r="AU42" s="40">
        <v>24</v>
      </c>
      <c r="AV42" s="58">
        <f t="shared" si="8"/>
        <v>491.19264</v>
      </c>
      <c r="AW42" s="7"/>
      <c r="AX42" s="292">
        <v>48226</v>
      </c>
      <c r="AY42" s="41">
        <v>4</v>
      </c>
      <c r="AZ42" s="293">
        <v>3</v>
      </c>
      <c r="BA42" s="40">
        <v>21.7</v>
      </c>
      <c r="BB42" s="293">
        <v>33</v>
      </c>
      <c r="BC42" s="40">
        <v>21</v>
      </c>
      <c r="BD42" s="40">
        <v>1530</v>
      </c>
      <c r="BE42" s="294">
        <v>12.45</v>
      </c>
      <c r="BF42" s="7"/>
      <c r="BG42" s="292">
        <v>21</v>
      </c>
      <c r="BH42" s="37" t="s">
        <v>211</v>
      </c>
      <c r="BI42" s="57" t="s">
        <v>212</v>
      </c>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88.45256609642301</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78032</v>
      </c>
      <c r="D44" s="187">
        <f>(IF(((SUM(D12:D42))=0)," ",(SUM(D12:D42))))</f>
        <v>78.032</v>
      </c>
      <c r="E44" s="158" t="s">
        <v>148</v>
      </c>
      <c r="F44" s="159" t="s">
        <v>148</v>
      </c>
      <c r="G44" s="186">
        <f>(SUM(G12:G42))</f>
        <v>0</v>
      </c>
      <c r="H44" s="150">
        <f>(IF(((SUM(H12:H42))=0)," ",(SUM(H12:H42))))</f>
        <v>45550</v>
      </c>
      <c r="I44" s="157">
        <f>(IF(((SUM(I12:I42))=0)," ",(SUM(I12:I42))))</f>
        <v>32750</v>
      </c>
      <c r="J44" s="7"/>
      <c r="K44" s="161" t="s">
        <v>148</v>
      </c>
      <c r="L44" s="162" t="s">
        <v>148</v>
      </c>
      <c r="M44" s="163">
        <f>(IF(((SUM(M12:M42))=0)," ",(SUM(M11:M42))))</f>
        <v>2.4</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482819</v>
      </c>
      <c r="AY44" s="162" t="s">
        <v>148</v>
      </c>
      <c r="AZ44" s="173">
        <f>(IF(((SUM(AZ12:AZ42))=0)," ",(SUM(AZ12:AZ42))))</f>
        <v>31.25</v>
      </c>
      <c r="BA44" s="160">
        <f>(IF(((SUM(BA12:BA42))=0)," ",(SUM(BA12:BA42))))</f>
        <v>235.59999999999997</v>
      </c>
      <c r="BB44" s="168" t="s">
        <v>148</v>
      </c>
      <c r="BC44" s="160">
        <f>(IF(((SUM(BC12:BC42))=0)," ",(SUM(BC12:BC42))))</f>
        <v>185</v>
      </c>
      <c r="BD44" s="150">
        <f>(IF(((SUM(BD12:BD42))=0)," ",(SUM(BD12:BD42))))</f>
        <v>14415</v>
      </c>
      <c r="BE44" s="171" t="s">
        <v>148</v>
      </c>
      <c r="BF44" s="7"/>
      <c r="BG44" s="160">
        <f>(IF(((SUM(BG12:BG42))=0)," ",(SUM(BG12:BG42))))</f>
        <v>185</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3.123</v>
      </c>
      <c r="E45" s="176">
        <f>(IF((SUM(E12:E42))=0," ",(MAX(E12:E42))))</f>
        <v>5.5</v>
      </c>
      <c r="F45" s="177">
        <f>(IF((SUM(F12:F42))=0," ",(MAX(F12:F42))))</f>
        <v>1.2</v>
      </c>
      <c r="G45" s="176">
        <f>(MAX(G12:G42))</f>
        <v>0</v>
      </c>
      <c r="H45" s="136">
        <f>(IF((SUM(H12:H42))=0," ",(MAX(H12:H42))))</f>
        <v>6700</v>
      </c>
      <c r="I45" s="137">
        <f>(IF((SUM(I12:I42))=0," ",(MAX(I12:I42))))</f>
        <v>3750</v>
      </c>
      <c r="J45" s="7"/>
      <c r="K45" s="143" t="s">
        <v>148</v>
      </c>
      <c r="L45" s="146">
        <f>(IF((SUM(L12:L42))=0," ",(MAX(L12:L42))))</f>
        <v>45.6</v>
      </c>
      <c r="M45" s="179">
        <f>(IF((SUM(M12:M42))=0," ",(MAX(M12:M42))))</f>
        <v>0.8</v>
      </c>
      <c r="N45" s="7"/>
      <c r="O45" s="180" t="s">
        <v>148</v>
      </c>
      <c r="P45" s="7"/>
      <c r="Q45" s="181" t="s">
        <v>148</v>
      </c>
      <c r="R45" s="191" t="str">
        <f>(IF(((SUM(R12:R42))=0),"-",(MAX(R12:R42))))</f>
        <v>-</v>
      </c>
      <c r="S45" s="192" t="str">
        <f>(IF(((SUM(S12:S42))=0),"-",(MAX(S12:S42))))</f>
        <v>-</v>
      </c>
      <c r="T45" s="7"/>
      <c r="U45" s="182">
        <f>(IF((SUM(U12:U42))=0," ",(MAX(U12:U42))))</f>
        <v>7.55</v>
      </c>
      <c r="V45" s="146">
        <f>(IF((SUM(V12:V42))=0," ",(MAX(V12:V42))))</f>
        <v>8.32</v>
      </c>
      <c r="W45" s="183">
        <f>(IF((SUM(W12:W42))=0," ",(MAX(W12:W42))))</f>
        <v>7.18</v>
      </c>
      <c r="X45" s="7"/>
      <c r="Y45" s="178">
        <f>(IF((SUM(Y12:Y42))=0," ",(MAX(Y12:Y42))))</f>
        <v>12.8</v>
      </c>
      <c r="Z45" s="136">
        <f>(IF((SUM(Z12:Z42))=0," ",(MAX(Z12:Z42))))</f>
        <v>11.8</v>
      </c>
      <c r="AA45" s="137">
        <f>(IF((SUM(AA12:AA42))=0," ",(MAX(AA12:AA42))))</f>
        <v>12.3</v>
      </c>
      <c r="AB45" s="7"/>
      <c r="AC45" s="182">
        <f>(IF((SUM(AC12:AC42))=0," ",(MAX(AC12:AC42))))</f>
        <v>18</v>
      </c>
      <c r="AD45" s="147">
        <f>(IF((SUM(AD12:AD42))=0," ",(MAX(AD12:AD42))))</f>
        <v>0.2</v>
      </c>
      <c r="AE45" s="179">
        <f>(IF((COUNT(AE12:AE42))=0," ",(MAX(AE12:AE42))))</f>
        <v>0.01</v>
      </c>
      <c r="AF45" s="7"/>
      <c r="AG45" s="22" t="str">
        <f>($A45)</f>
        <v>Maximum</v>
      </c>
      <c r="AH45" s="7"/>
      <c r="AI45" s="136">
        <f aca="true" t="shared" si="9" ref="AI45:AO45">(IF((SUM(AI12:AI42))=0," ",(MAX(AI12:AI42))))</f>
        <v>245</v>
      </c>
      <c r="AJ45" s="136">
        <f t="shared" si="9"/>
        <v>4745.2932</v>
      </c>
      <c r="AK45" s="178">
        <f t="shared" si="9"/>
        <v>155</v>
      </c>
      <c r="AL45" s="137">
        <f t="shared" si="9"/>
        <v>3341.6295</v>
      </c>
      <c r="AM45" s="178">
        <f t="shared" si="9"/>
        <v>22</v>
      </c>
      <c r="AN45" s="137">
        <f t="shared" si="9"/>
        <v>457.11539999999997</v>
      </c>
      <c r="AO45" s="184">
        <f t="shared" si="9"/>
        <v>19</v>
      </c>
      <c r="AP45" s="7"/>
      <c r="AQ45" s="178">
        <f aca="true" t="shared" si="10" ref="AQ45:AV45">(IF((SUM(AQ12:AQ42))=0," ",(MAX(AQ12:AQ42))))</f>
        <v>254</v>
      </c>
      <c r="AR45" s="137">
        <f t="shared" si="10"/>
        <v>5670.849719999999</v>
      </c>
      <c r="AS45" s="178">
        <f t="shared" si="10"/>
        <v>73</v>
      </c>
      <c r="AT45" s="137">
        <f t="shared" si="10"/>
        <v>1631.6376</v>
      </c>
      <c r="AU45" s="178">
        <f t="shared" si="10"/>
        <v>29</v>
      </c>
      <c r="AV45" s="137">
        <f t="shared" si="10"/>
        <v>649.15224</v>
      </c>
      <c r="AW45" s="7"/>
      <c r="AX45" s="181" t="s">
        <v>148</v>
      </c>
      <c r="AY45" s="146">
        <f>(IF((SUM(AY12:AY42))=0," ",(MAX(AY12:AY42))))</f>
        <v>4</v>
      </c>
      <c r="AZ45" s="185" t="s">
        <v>148</v>
      </c>
      <c r="BA45" s="181" t="s">
        <v>148</v>
      </c>
      <c r="BB45" s="183">
        <f>(IF((SUM(BB12:BB42))=0," ",(MAX(BB12:BB42))))</f>
        <v>34</v>
      </c>
      <c r="BC45" s="181" t="s">
        <v>148</v>
      </c>
      <c r="BD45" s="142" t="s">
        <v>148</v>
      </c>
      <c r="BE45" s="179">
        <f>(IF((SUM(BE12:BE42))=0," ",(MAX(BE12:BE42))))</f>
        <v>12.47</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2.065</v>
      </c>
      <c r="E46" s="186">
        <f>(IF((SUM(E12:E42))=0," ",(MIN(E12:E42))))</f>
        <v>3.6</v>
      </c>
      <c r="F46" s="187">
        <f>(IF((SUM(F12:F42))=0," ",(MIN(F12:F42))))</f>
        <v>0.5</v>
      </c>
      <c r="G46" s="186">
        <f>(MIN(G12:G42))</f>
        <v>0</v>
      </c>
      <c r="H46" s="150">
        <f>(IF((SUM(H12:H42))=0," ",(MIN(H12:H42))))</f>
        <v>0</v>
      </c>
      <c r="I46" s="157">
        <f>(IF((SUM(I12:I42))=0," ",(MIN(I12:I42))))</f>
        <v>0</v>
      </c>
      <c r="J46" s="7"/>
      <c r="K46" s="161" t="s">
        <v>148</v>
      </c>
      <c r="L46" s="153">
        <f>(IF((SUM(L12:L42))=0," ",(MIN(L12:L42))))</f>
        <v>3.9</v>
      </c>
      <c r="M46" s="163">
        <f>(IF((SUM(M12:M42))=0," ",(MIN(M12:M42))))</f>
        <v>0</v>
      </c>
      <c r="N46" s="7"/>
      <c r="O46" s="188" t="s">
        <v>148</v>
      </c>
      <c r="P46" s="7"/>
      <c r="Q46" s="169" t="s">
        <v>148</v>
      </c>
      <c r="R46" s="165" t="str">
        <f>(IF(((SUM(R12:R42))=0),"-",(MIN(R12:R42))))</f>
        <v>-</v>
      </c>
      <c r="S46" s="166" t="str">
        <f>(IF(((SUM(S12:S42))=0),"-",(MIN(S12:S42))))</f>
        <v>-</v>
      </c>
      <c r="T46" s="7"/>
      <c r="U46" s="189">
        <f>(IF((SUM(U12:U42))=0," ",(MIN(U12:U42))))</f>
        <v>6.27</v>
      </c>
      <c r="V46" s="153">
        <f>(IF((SUM(V12:V42))=0," ",(MIN(V12:V42))))</f>
        <v>6.71</v>
      </c>
      <c r="W46" s="173">
        <f>(IF((SUM(W12:W42))=0," ",(MIN(W12:W42))))</f>
        <v>6.21</v>
      </c>
      <c r="X46" s="7"/>
      <c r="Y46" s="160">
        <f aca="true" t="shared" si="11" ref="Y46:AD46">(IF((SUM(Y12:Y42))=0," ",(MIN(Y12:Y42))))</f>
        <v>10.4</v>
      </c>
      <c r="Z46" s="150">
        <f t="shared" si="11"/>
        <v>8.3</v>
      </c>
      <c r="AA46" s="157">
        <f t="shared" si="11"/>
        <v>7</v>
      </c>
      <c r="AB46" s="7" t="str">
        <f t="shared" si="11"/>
        <v> </v>
      </c>
      <c r="AC46" s="189">
        <f t="shared" si="11"/>
        <v>1.5</v>
      </c>
      <c r="AD46" s="152">
        <f t="shared" si="11"/>
        <v>0</v>
      </c>
      <c r="AE46" s="163">
        <f>(IF((COUNT(AE12:AE42))=0," ",(MIN(AE12:AE42))))</f>
        <v>0</v>
      </c>
      <c r="AF46" s="7"/>
      <c r="AG46" s="22" t="str">
        <f>($A46)</f>
        <v>Minimum</v>
      </c>
      <c r="AH46" s="7"/>
      <c r="AI46" s="150">
        <f aca="true" t="shared" si="12" ref="AI46:AO46">(IF((SUM(AI12:AI42))=0," ",(MIN(AI12:AI42))))</f>
        <v>135</v>
      </c>
      <c r="AJ46" s="150">
        <f t="shared" si="12"/>
        <v>3017.4120000000003</v>
      </c>
      <c r="AK46" s="160">
        <f t="shared" si="12"/>
        <v>139</v>
      </c>
      <c r="AL46" s="157">
        <f t="shared" si="12"/>
        <v>2596.7424</v>
      </c>
      <c r="AM46" s="160">
        <f t="shared" si="12"/>
        <v>12</v>
      </c>
      <c r="AN46" s="157">
        <f t="shared" si="12"/>
        <v>224.57952000000003</v>
      </c>
      <c r="AO46" s="190">
        <f t="shared" si="12"/>
        <v>8</v>
      </c>
      <c r="AP46" s="7"/>
      <c r="AQ46" s="160">
        <f aca="true" t="shared" si="13" ref="AQ46:AV46">(IF((SUM(AQ12:AQ42))=0," ",(MIN(AQ12:AQ42))))</f>
        <v>116</v>
      </c>
      <c r="AR46" s="157">
        <f t="shared" si="13"/>
        <v>2326.15944</v>
      </c>
      <c r="AS46" s="160">
        <f t="shared" si="13"/>
        <v>64</v>
      </c>
      <c r="AT46" s="157">
        <f t="shared" si="13"/>
        <v>1307.712</v>
      </c>
      <c r="AU46" s="160">
        <f t="shared" si="13"/>
        <v>14</v>
      </c>
      <c r="AV46" s="157">
        <f t="shared" si="13"/>
        <v>246.71388</v>
      </c>
      <c r="AW46" s="7"/>
      <c r="AX46" s="169" t="s">
        <v>148</v>
      </c>
      <c r="AY46" s="153">
        <f>(IF((SUM(AY12:AY42))=0," ",(MIN(AY12:AY42))))</f>
        <v>2</v>
      </c>
      <c r="AZ46" s="168" t="s">
        <v>148</v>
      </c>
      <c r="BA46" s="169" t="s">
        <v>148</v>
      </c>
      <c r="BB46" s="173">
        <f>(IF((SUM(BB12:BB42))=0," ",(MIN(BB12:BB42))))</f>
        <v>31</v>
      </c>
      <c r="BC46" s="169" t="s">
        <v>148</v>
      </c>
      <c r="BD46" s="170" t="s">
        <v>148</v>
      </c>
      <c r="BE46" s="163">
        <f>(IF((SUM(BE12:BE42))=0," ",(MIN(BE12:BE42))))</f>
        <v>12.34</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2.5171612903225804</v>
      </c>
      <c r="E47" s="176">
        <f>(IF((SUM(E12:E42))=0," ",(AVERAGE(E12:E42))))</f>
        <v>4.287096774193549</v>
      </c>
      <c r="F47" s="177">
        <f>(IF((SUM(F12:F42))=0," ",(AVERAGE(F12:F42))))</f>
        <v>0.7741935483870969</v>
      </c>
      <c r="G47" s="176" t="str">
        <f>(IF((SUM(G12:G42))=0,"0.000",(AVERAGE(G12:G42))))</f>
        <v>0.000</v>
      </c>
      <c r="H47" s="136">
        <f>(IF((SUM(H12:H42))=0," ",(AVERAGE(H12:H42))))</f>
        <v>1469.3548387096773</v>
      </c>
      <c r="I47" s="137">
        <f>(IF((SUM(I12:I42))=0," ",(AVERAGE(I12:I42))))</f>
        <v>1056.4516129032259</v>
      </c>
      <c r="J47" s="7"/>
      <c r="K47" s="143" t="s">
        <v>148</v>
      </c>
      <c r="L47" s="146">
        <f>(IF((SUM(L12:L42))=0," ",(AVERAGE(L12:L42))))</f>
        <v>26.087096774193547</v>
      </c>
      <c r="M47" s="179">
        <f>(IF((SUM(M12:M42))=0," ",(AVERAGE(M12:M42))))</f>
        <v>0.07741935483870968</v>
      </c>
      <c r="N47" s="7"/>
      <c r="O47" s="180" t="s">
        <v>148</v>
      </c>
      <c r="P47" s="7"/>
      <c r="Q47" s="181" t="s">
        <v>148</v>
      </c>
      <c r="R47" s="191" t="s">
        <v>148</v>
      </c>
      <c r="S47" s="192" t="s">
        <v>148</v>
      </c>
      <c r="T47" s="7"/>
      <c r="U47" s="182">
        <f>(IF((SUM(U12:U42))=0," ",(AVERAGE(U12:U42))))</f>
        <v>6.980322580645161</v>
      </c>
      <c r="V47" s="146">
        <f>(IF((SUM(V12:V42))=0," ",(AVERAGE(V12:V42))))</f>
        <v>7.27225806451613</v>
      </c>
      <c r="W47" s="183">
        <f>(IF((SUM(W12:W42))=0," ",(AVERAGE(W12:W42))))</f>
        <v>6.802903225806453</v>
      </c>
      <c r="X47" s="7"/>
      <c r="Y47" s="178">
        <f>(IF((SUM(Y12:Y42))=0," ",(AVERAGE(Y12:Y42))))</f>
        <v>11.30967741935484</v>
      </c>
      <c r="Z47" s="136">
        <f>(IF((SUM(Z12:Z42))=0," ",(AVERAGE(Z12:Z42))))</f>
        <v>10.367741935483869</v>
      </c>
      <c r="AA47" s="137">
        <f>(IF((SUM(AA12:AA42))=0," ",(AVERAGE(AA12:AA42))))</f>
        <v>9.609677419354838</v>
      </c>
      <c r="AB47" s="7"/>
      <c r="AC47" s="182">
        <f>(IF((SUM(AC12:AC42))=0," ",(AVERAGE(AC12:AC42))))</f>
        <v>6.17741935483871</v>
      </c>
      <c r="AD47" s="147">
        <f>(IF((SUM(AD12:AD42))=0," ",(AVERAGE(AD12:AD42))))</f>
        <v>0.030000000000000002</v>
      </c>
      <c r="AE47" s="179">
        <f>(IF((COUNT(AE12:AE42))=0," ",(AVERAGE(AE12:AE42))))</f>
        <v>0.0022580645161290325</v>
      </c>
      <c r="AF47" s="7"/>
      <c r="AG47" s="22" t="str">
        <f>($A47)</f>
        <v>Average</v>
      </c>
      <c r="AH47" s="7"/>
      <c r="AI47" s="136">
        <f aca="true" t="shared" si="14" ref="AI47:AO47">(IF((SUM(AI12:AI42))=0," ",(AVERAGE(AI12:AI42))))</f>
        <v>211.5</v>
      </c>
      <c r="AJ47" s="136">
        <f t="shared" si="14"/>
        <v>4398.4409399999995</v>
      </c>
      <c r="AK47" s="178">
        <f t="shared" si="14"/>
        <v>146.75</v>
      </c>
      <c r="AL47" s="137">
        <f t="shared" si="14"/>
        <v>3089.6364000000003</v>
      </c>
      <c r="AM47" s="178">
        <f t="shared" si="14"/>
        <v>16.714285714285715</v>
      </c>
      <c r="AN47" s="137">
        <f t="shared" si="14"/>
        <v>350.2764257142857</v>
      </c>
      <c r="AO47" s="184">
        <f t="shared" si="14"/>
        <v>12.714285714285714</v>
      </c>
      <c r="AP47" s="7"/>
      <c r="AQ47" s="178">
        <f aca="true" t="shared" si="15" ref="AQ47:AV47">(IF((SUM(AQ12:AQ42))=0," ",(AVERAGE(AQ12:AQ42))))</f>
        <v>183.71428571428572</v>
      </c>
      <c r="AR47" s="137">
        <f t="shared" si="15"/>
        <v>3838.1788028571423</v>
      </c>
      <c r="AS47" s="178">
        <f t="shared" si="15"/>
        <v>67.75</v>
      </c>
      <c r="AT47" s="137">
        <f t="shared" si="15"/>
        <v>1423.3878</v>
      </c>
      <c r="AU47" s="178">
        <f t="shared" si="15"/>
        <v>21.214285714285715</v>
      </c>
      <c r="AV47" s="137">
        <f t="shared" si="15"/>
        <v>446.4211371428572</v>
      </c>
      <c r="AW47" s="7"/>
      <c r="AX47" s="178">
        <f aca="true" t="shared" si="16" ref="AX47:BE47">(IF((SUM(AX12:AX42))=0," ",(AVERAGE(AX12:AX42))))</f>
        <v>53646.555555555555</v>
      </c>
      <c r="AY47" s="146">
        <f t="shared" si="16"/>
        <v>3.111111111111111</v>
      </c>
      <c r="AZ47" s="183">
        <f t="shared" si="16"/>
        <v>3.4722222222222223</v>
      </c>
      <c r="BA47" s="178">
        <f t="shared" si="16"/>
        <v>26.177777777777774</v>
      </c>
      <c r="BB47" s="183">
        <f t="shared" si="16"/>
        <v>32.22222222222222</v>
      </c>
      <c r="BC47" s="178">
        <f t="shared" si="16"/>
        <v>20.555555555555557</v>
      </c>
      <c r="BD47" s="136">
        <f t="shared" si="16"/>
        <v>1601.6666666666667</v>
      </c>
      <c r="BE47" s="179">
        <f t="shared" si="16"/>
        <v>12.403333333333332</v>
      </c>
      <c r="BF47" s="7"/>
      <c r="BG47" s="178">
        <f>(IF((SUM(BG12:BG42))=0," ",(AVERAGE(BG12:BG42))))</f>
        <v>20.555555555555557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92.03635036840382</v>
      </c>
      <c r="AO49" s="13"/>
      <c r="AP49" s="7"/>
      <c r="AQ49" s="13"/>
      <c r="AR49" s="13"/>
      <c r="AS49" s="338" t="s">
        <v>113</v>
      </c>
      <c r="AT49" s="339"/>
      <c r="AU49" s="148">
        <f>(IF(((SUM(AQ12:AQ42))=0)," ",(((AQ47-AU47)/AQ47)*100)))</f>
        <v>88.45256609642301</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ignoredErrors>
    <ignoredError sqref="G45:G47" formula="1"/>
    <ignoredError sqref="CM12:CM13 CM15 CM17" evalError="1" formulaRange="1"/>
    <ignoredError sqref="CM23" evalError="1"/>
  </ignoredErrors>
</worksheet>
</file>

<file path=xl/worksheets/sheet10.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198</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October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October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s">
        <v>221</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1.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199</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November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November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2.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200</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December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December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3.xml><?xml version="1.0" encoding="utf-8"?>
<worksheet xmlns="http://schemas.openxmlformats.org/spreadsheetml/2006/main" xmlns:r="http://schemas.openxmlformats.org/officeDocument/2006/relationships">
  <sheetPr>
    <tabColor indexed="11"/>
  </sheetPr>
  <dimension ref="A1:CR238"/>
  <sheetViews>
    <sheetView view="pageBreakPreview" zoomScale="72" zoomScaleNormal="60" zoomScaleSheetLayoutView="72" workbookViewId="0" topLeftCell="A1">
      <pane xSplit="6" ySplit="9" topLeftCell="G10" activePane="bottomRight" state="frozen"/>
      <selection pane="topLeft" activeCell="C11" sqref="C11"/>
      <selection pane="topRight" activeCell="C11" sqref="C11"/>
      <selection pane="bottomLeft" activeCell="C11" sqref="C11"/>
      <selection pane="bottomRight" activeCell="G10" sqref="G10"/>
    </sheetView>
  </sheetViews>
  <sheetFormatPr defaultColWidth="9.140625" defaultRowHeight="12.75"/>
  <cols>
    <col min="1" max="2" width="6.7109375" style="0" customWidth="1"/>
    <col min="3" max="3" width="15.421875" style="0" customWidth="1"/>
    <col min="4" max="4" width="14.7109375" style="0" customWidth="1"/>
    <col min="5" max="5" width="11.7109375" style="0" customWidth="1"/>
    <col min="6" max="6" width="3.7109375" style="0" customWidth="1"/>
    <col min="7" max="18" width="12.7109375" style="0" customWidth="1"/>
    <col min="19" max="19" width="3.7109375" style="0" customWidth="1"/>
    <col min="20" max="20" width="12.7109375" style="0" customWidth="1"/>
    <col min="21" max="21" width="14.7109375" style="0" customWidth="1"/>
    <col min="22" max="22" width="12.7109375" style="0" customWidth="1"/>
    <col min="23" max="23" width="3.7109375" style="0" customWidth="1"/>
    <col min="24" max="24" width="12.7109375" style="0" customWidth="1"/>
    <col min="25" max="26" width="3.7109375" style="0" customWidth="1"/>
    <col min="27" max="27" width="20.7109375" style="0" customWidth="1"/>
    <col min="28" max="29" width="12.7109375" style="0" customWidth="1"/>
  </cols>
  <sheetData>
    <row r="1" spans="1:96" ht="15.75" customHeight="1">
      <c r="A1" s="222" t="s">
        <v>0</v>
      </c>
      <c r="B1" s="222"/>
      <c r="C1" s="222"/>
      <c r="D1" s="222"/>
      <c r="E1" s="222"/>
      <c r="F1" s="222"/>
      <c r="G1" s="222"/>
      <c r="H1" s="222"/>
      <c r="I1" s="223"/>
      <c r="J1" s="223"/>
      <c r="K1" s="223"/>
      <c r="L1" s="223" t="s">
        <v>146</v>
      </c>
      <c r="M1" s="222"/>
      <c r="N1" s="224"/>
      <c r="O1" s="224"/>
      <c r="P1" s="225"/>
      <c r="Q1" s="225"/>
      <c r="R1" s="225"/>
      <c r="S1" s="224"/>
      <c r="T1" s="225"/>
      <c r="U1" s="225"/>
      <c r="V1" s="225"/>
      <c r="W1" s="222"/>
      <c r="X1" s="225" t="s">
        <v>150</v>
      </c>
      <c r="Y1" s="222"/>
      <c r="Z1" s="222"/>
      <c r="AA1" s="222"/>
      <c r="AB1" s="222"/>
      <c r="AC1" s="138"/>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2" spans="1:96" ht="15.75" customHeight="1">
      <c r="A2" s="222" t="s">
        <v>193</v>
      </c>
      <c r="B2" s="222"/>
      <c r="C2" s="222"/>
      <c r="D2" s="222"/>
      <c r="E2" s="222"/>
      <c r="F2" s="222"/>
      <c r="G2" s="225"/>
      <c r="H2" s="226"/>
      <c r="I2" s="223"/>
      <c r="J2" s="223"/>
      <c r="K2" s="223"/>
      <c r="L2" s="222"/>
      <c r="M2" s="222"/>
      <c r="N2" s="224"/>
      <c r="O2" s="224"/>
      <c r="P2" s="224"/>
      <c r="Q2" s="227"/>
      <c r="R2" s="224"/>
      <c r="S2" s="224"/>
      <c r="T2" s="224"/>
      <c r="U2" s="227"/>
      <c r="V2" s="224"/>
      <c r="W2" s="222"/>
      <c r="X2" s="224"/>
      <c r="Y2" s="222"/>
      <c r="Z2" s="222"/>
      <c r="AA2" s="222"/>
      <c r="AB2" s="222"/>
      <c r="AC2" s="138"/>
      <c r="AD2" s="1"/>
      <c r="AE2" s="1"/>
      <c r="AF2" s="1"/>
      <c r="AG2" s="1"/>
      <c r="AH2" s="1"/>
      <c r="AI2" s="1"/>
      <c r="AJ2" s="1"/>
      <c r="AK2" s="1"/>
      <c r="AL2" s="1"/>
      <c r="AM2" s="210">
        <f>($G$2)</f>
        <v>0</v>
      </c>
      <c r="AN2" s="211">
        <f>($H$2)</f>
        <v>0</v>
      </c>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210">
        <f>($G$2)</f>
        <v>0</v>
      </c>
      <c r="BR2" s="211">
        <f>($H$2)</f>
        <v>0</v>
      </c>
      <c r="BS2" s="1"/>
      <c r="BT2" s="1"/>
      <c r="BU2" s="1"/>
      <c r="BV2" s="1"/>
      <c r="BW2" s="1"/>
      <c r="BX2" s="1"/>
      <c r="BY2" s="1"/>
      <c r="BZ2" s="1"/>
      <c r="CA2" s="1"/>
      <c r="CB2" s="1"/>
      <c r="CC2" s="1"/>
      <c r="CD2" s="1"/>
      <c r="CE2" s="1"/>
      <c r="CF2" s="1"/>
      <c r="CG2" s="1"/>
      <c r="CH2" s="1"/>
      <c r="CI2" s="1"/>
      <c r="CJ2" s="1"/>
      <c r="CK2" s="1"/>
      <c r="CL2" s="1"/>
      <c r="CM2" s="1"/>
      <c r="CN2" s="1"/>
      <c r="CO2" s="1"/>
      <c r="CP2" s="1"/>
      <c r="CQ2" s="1"/>
      <c r="CR2" s="1"/>
    </row>
    <row r="3" spans="1:96" ht="15.75" customHeight="1">
      <c r="A3" s="222" t="s">
        <v>206</v>
      </c>
      <c r="B3" s="222"/>
      <c r="C3" s="222"/>
      <c r="D3" s="222"/>
      <c r="E3" s="222"/>
      <c r="F3" s="222"/>
      <c r="G3" s="222"/>
      <c r="H3" s="222"/>
      <c r="I3" s="223"/>
      <c r="J3" s="223"/>
      <c r="K3" s="223"/>
      <c r="L3" s="223" t="s">
        <v>136</v>
      </c>
      <c r="M3" s="222"/>
      <c r="N3" s="224"/>
      <c r="O3" s="224"/>
      <c r="P3" s="225"/>
      <c r="Q3" s="225"/>
      <c r="R3" s="225"/>
      <c r="S3" s="224"/>
      <c r="T3" s="225"/>
      <c r="U3" s="225"/>
      <c r="V3" s="225"/>
      <c r="W3" s="222"/>
      <c r="X3" s="225" t="s">
        <v>151</v>
      </c>
      <c r="Y3" s="222"/>
      <c r="Z3" s="222"/>
      <c r="AA3" s="222"/>
      <c r="AB3" s="222"/>
      <c r="AC3" s="138"/>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row>
    <row r="4" spans="1:96" ht="15.75" customHeight="1">
      <c r="A4" s="222"/>
      <c r="B4" s="222"/>
      <c r="C4" s="222"/>
      <c r="D4" s="222"/>
      <c r="E4" s="222"/>
      <c r="F4" s="222"/>
      <c r="G4" s="222"/>
      <c r="H4" s="222"/>
      <c r="I4" s="222"/>
      <c r="J4" s="222"/>
      <c r="K4" s="222"/>
      <c r="L4" s="222"/>
      <c r="M4" s="222"/>
      <c r="N4" s="222"/>
      <c r="O4" s="222"/>
      <c r="P4" s="222"/>
      <c r="Q4" s="222"/>
      <c r="R4" s="222"/>
      <c r="S4" s="222"/>
      <c r="T4" s="222"/>
      <c r="U4" s="222"/>
      <c r="V4" s="225"/>
      <c r="W4" s="222"/>
      <c r="X4" s="222"/>
      <c r="Y4" s="222"/>
      <c r="Z4" s="222"/>
      <c r="AA4" s="222"/>
      <c r="AB4" s="222"/>
      <c r="AC4" s="138"/>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row>
    <row r="5" spans="1:96" ht="15.75" customHeight="1">
      <c r="A5" s="228" t="str">
        <f ca="1">(CELL("filename"))</f>
        <v>\\bsd-server\Shared\Operations\TREATMENT PLANT DIVISION\STATE  REPORT\[2008 StateReport.xls]August 08</v>
      </c>
      <c r="B5" s="222"/>
      <c r="C5" s="222"/>
      <c r="D5" s="222"/>
      <c r="E5" s="222"/>
      <c r="F5" s="222"/>
      <c r="G5" s="222"/>
      <c r="H5" s="222"/>
      <c r="I5" s="222"/>
      <c r="J5" s="222"/>
      <c r="K5" s="222"/>
      <c r="L5" s="222"/>
      <c r="M5" s="227"/>
      <c r="N5" s="222"/>
      <c r="O5" s="222"/>
      <c r="P5" s="222"/>
      <c r="Q5" s="222"/>
      <c r="R5" s="222"/>
      <c r="S5" s="222"/>
      <c r="T5" s="222"/>
      <c r="U5" s="222"/>
      <c r="V5" s="229"/>
      <c r="W5" s="222"/>
      <c r="X5" s="229" t="s">
        <v>152</v>
      </c>
      <c r="Y5" s="222"/>
      <c r="Z5" s="222"/>
      <c r="AA5" s="222"/>
      <c r="AB5" s="222"/>
      <c r="AC5" s="138"/>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row>
    <row r="6" spans="1:96" ht="15.75" customHeight="1">
      <c r="A6" s="222"/>
      <c r="B6" s="222"/>
      <c r="C6" s="222"/>
      <c r="D6" s="222"/>
      <c r="E6" s="222"/>
      <c r="F6" s="222"/>
      <c r="G6" s="222"/>
      <c r="H6" s="222"/>
      <c r="I6" s="222"/>
      <c r="J6" s="222"/>
      <c r="K6" s="222"/>
      <c r="L6" s="222"/>
      <c r="M6" s="227"/>
      <c r="N6" s="222"/>
      <c r="O6" s="222"/>
      <c r="P6" s="222"/>
      <c r="Q6" s="222"/>
      <c r="R6" s="222"/>
      <c r="S6" s="222"/>
      <c r="T6" s="222"/>
      <c r="U6" s="222"/>
      <c r="V6" s="222"/>
      <c r="W6" s="222"/>
      <c r="X6" s="222"/>
      <c r="Y6" s="222"/>
      <c r="Z6" s="222"/>
      <c r="AA6" s="222"/>
      <c r="AB6" s="222"/>
      <c r="AC6" s="138"/>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row>
    <row r="7" spans="1:96" ht="15.75" customHeight="1">
      <c r="A7" s="222"/>
      <c r="B7" s="222"/>
      <c r="C7" s="222"/>
      <c r="D7" s="222"/>
      <c r="E7" s="222"/>
      <c r="F7" s="222"/>
      <c r="G7" s="222"/>
      <c r="H7" s="222"/>
      <c r="I7" s="222"/>
      <c r="J7" s="222"/>
      <c r="K7" s="222"/>
      <c r="L7" s="222"/>
      <c r="M7" s="222"/>
      <c r="N7" s="222"/>
      <c r="O7" s="222"/>
      <c r="P7" s="222"/>
      <c r="Q7" s="222"/>
      <c r="R7" s="222"/>
      <c r="S7" s="222"/>
      <c r="T7" s="356" t="s">
        <v>153</v>
      </c>
      <c r="U7" s="357"/>
      <c r="V7" s="358"/>
      <c r="W7" s="222"/>
      <c r="X7" s="230" t="s">
        <v>189</v>
      </c>
      <c r="Y7" s="222"/>
      <c r="Z7" s="222"/>
      <c r="AA7" s="222"/>
      <c r="AB7" s="222"/>
      <c r="AC7" s="138"/>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row>
    <row r="8" spans="1:96" ht="15.75" customHeight="1">
      <c r="A8" s="222"/>
      <c r="B8" s="231" t="s">
        <v>154</v>
      </c>
      <c r="C8" s="231"/>
      <c r="D8" s="231" t="s">
        <v>155</v>
      </c>
      <c r="E8" s="232" t="s">
        <v>122</v>
      </c>
      <c r="F8" s="232"/>
      <c r="G8" s="232" t="s">
        <v>28</v>
      </c>
      <c r="H8" s="232" t="s">
        <v>29</v>
      </c>
      <c r="I8" s="233" t="s">
        <v>30</v>
      </c>
      <c r="J8" s="232" t="s">
        <v>31</v>
      </c>
      <c r="K8" s="232" t="s">
        <v>32</v>
      </c>
      <c r="L8" s="232" t="s">
        <v>33</v>
      </c>
      <c r="M8" s="232" t="s">
        <v>34</v>
      </c>
      <c r="N8" s="232" t="s">
        <v>35</v>
      </c>
      <c r="O8" s="232" t="s">
        <v>36</v>
      </c>
      <c r="P8" s="232" t="s">
        <v>37</v>
      </c>
      <c r="Q8" s="232" t="s">
        <v>38</v>
      </c>
      <c r="R8" s="232" t="s">
        <v>39</v>
      </c>
      <c r="S8" s="232"/>
      <c r="T8" s="232" t="s">
        <v>52</v>
      </c>
      <c r="U8" s="232" t="s">
        <v>191</v>
      </c>
      <c r="V8" s="232" t="s">
        <v>122</v>
      </c>
      <c r="W8" s="222"/>
      <c r="X8" s="232" t="s">
        <v>190</v>
      </c>
      <c r="Y8" s="222"/>
      <c r="Z8" s="222"/>
      <c r="AA8" s="222"/>
      <c r="AB8" s="222"/>
      <c r="AC8" s="138"/>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row>
    <row r="9" spans="1:96" ht="15.75" customHeight="1">
      <c r="A9" s="222"/>
      <c r="B9" s="222"/>
      <c r="C9" s="222"/>
      <c r="D9" s="222"/>
      <c r="E9" s="225"/>
      <c r="F9" s="225"/>
      <c r="G9" s="225"/>
      <c r="H9" s="225"/>
      <c r="I9" s="234"/>
      <c r="J9" s="225"/>
      <c r="K9" s="225"/>
      <c r="L9" s="225"/>
      <c r="M9" s="225"/>
      <c r="N9" s="225"/>
      <c r="O9" s="225"/>
      <c r="P9" s="225"/>
      <c r="Q9" s="225"/>
      <c r="R9" s="225"/>
      <c r="S9" s="234"/>
      <c r="T9" s="234"/>
      <c r="U9" s="235"/>
      <c r="V9" s="234"/>
      <c r="W9" s="236"/>
      <c r="X9" s="236"/>
      <c r="Y9" s="236"/>
      <c r="Z9" s="236"/>
      <c r="AA9" s="236"/>
      <c r="AB9" s="236"/>
      <c r="AC9" s="138"/>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row>
    <row r="10" spans="1:96" ht="19.5" customHeight="1">
      <c r="A10" s="222"/>
      <c r="B10" s="222" t="s">
        <v>156</v>
      </c>
      <c r="C10" s="222"/>
      <c r="D10" s="222" t="s">
        <v>157</v>
      </c>
      <c r="E10" s="229" t="s">
        <v>40</v>
      </c>
      <c r="F10" s="229"/>
      <c r="G10" s="237">
        <f>('January 08'!D44)</f>
        <v>78.032</v>
      </c>
      <c r="H10" s="237">
        <f>('February 08'!D44)</f>
        <v>92.49099999999999</v>
      </c>
      <c r="I10" s="237">
        <f>('March 08'!D44)</f>
        <v>119.59299999999998</v>
      </c>
      <c r="J10" s="237">
        <f>('April 08'!D44)</f>
        <v>123.39999999999999</v>
      </c>
      <c r="K10" s="237">
        <f>('May 08'!D44)</f>
        <v>114.66899999999997</v>
      </c>
      <c r="L10" s="237">
        <f>('June 08'!D44)</f>
        <v>72.52399999999999</v>
      </c>
      <c r="M10" s="237">
        <f>('July 08'!D44)</f>
        <v>63.786</v>
      </c>
      <c r="N10" s="237">
        <f>('August 08'!D44)</f>
        <v>54.506</v>
      </c>
      <c r="O10" s="237" t="str">
        <f>('September 08'!D44)</f>
        <v> </v>
      </c>
      <c r="P10" s="237" t="str">
        <f>('October 08'!D44)</f>
        <v> </v>
      </c>
      <c r="Q10" s="237" t="str">
        <f>('November 08'!D44)</f>
        <v> </v>
      </c>
      <c r="R10" s="237" t="str">
        <f>('December 08'!D44)</f>
        <v> </v>
      </c>
      <c r="S10" s="238"/>
      <c r="T10" s="238">
        <f>(SUM(G10:R10))</f>
        <v>719.0009999999999</v>
      </c>
      <c r="U10" s="238">
        <f>(IF(((SUM(G10:R10))=0)," ",(AVERAGE(G10:R10))))</f>
        <v>89.87512499999998</v>
      </c>
      <c r="V10" s="239" t="str">
        <f>(E10)</f>
        <v>(mg)</v>
      </c>
      <c r="W10" s="236"/>
      <c r="X10" s="236"/>
      <c r="Y10" s="236"/>
      <c r="Z10" s="236"/>
      <c r="AA10" s="236" t="s">
        <v>158</v>
      </c>
      <c r="AB10" s="236"/>
      <c r="AC10" s="138"/>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row>
    <row r="11" spans="1:96" ht="19.5" customHeight="1">
      <c r="A11" s="222"/>
      <c r="B11" s="222"/>
      <c r="C11" s="222"/>
      <c r="D11" s="222" t="s">
        <v>159</v>
      </c>
      <c r="E11" s="229" t="s">
        <v>41</v>
      </c>
      <c r="F11" s="229"/>
      <c r="G11" s="237">
        <f>('January 08'!D$45)</f>
        <v>3.123</v>
      </c>
      <c r="H11" s="237">
        <f>('February 08'!D$45)</f>
        <v>5.253</v>
      </c>
      <c r="I11" s="237">
        <f>('March 08'!D$45)</f>
        <v>5.024</v>
      </c>
      <c r="J11" s="237">
        <f>('April 08'!D$45)</f>
        <v>7.132</v>
      </c>
      <c r="K11" s="237">
        <f>('May 08'!D$45)</f>
        <v>6.17</v>
      </c>
      <c r="L11" s="237">
        <f>('June 08'!D$45)</f>
        <v>2.963</v>
      </c>
      <c r="M11" s="237">
        <f>('July 08'!D$45)</f>
        <v>2.361</v>
      </c>
      <c r="N11" s="237">
        <f>('August 08'!D$45)</f>
        <v>3.198</v>
      </c>
      <c r="O11" s="237" t="str">
        <f>('September 08'!D$45)</f>
        <v> </v>
      </c>
      <c r="P11" s="237" t="str">
        <f>('October 08'!D$45)</f>
        <v> </v>
      </c>
      <c r="Q11" s="237" t="str">
        <f>('November 08'!D$45)</f>
        <v> </v>
      </c>
      <c r="R11" s="237" t="str">
        <f>('December 08'!D$45)</f>
        <v> </v>
      </c>
      <c r="S11" s="238"/>
      <c r="T11" s="238" t="s">
        <v>148</v>
      </c>
      <c r="U11" s="238">
        <f>(IF(((SUM(G11:R11))=0)," ",(MAX(G11:R11))))</f>
        <v>7.132</v>
      </c>
      <c r="V11" s="239" t="str">
        <f>(E11)</f>
        <v>(mgd)</v>
      </c>
      <c r="W11" s="236"/>
      <c r="X11" s="234" t="s">
        <v>192</v>
      </c>
      <c r="Y11" s="236"/>
      <c r="Z11" s="236"/>
      <c r="AA11" s="236" t="s">
        <v>160</v>
      </c>
      <c r="AB11" s="236"/>
      <c r="AC11" s="138"/>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row>
    <row r="12" spans="1:96" ht="19.5" customHeight="1">
      <c r="A12" s="222"/>
      <c r="B12" s="222"/>
      <c r="C12" s="222"/>
      <c r="D12" s="222" t="s">
        <v>161</v>
      </c>
      <c r="E12" s="229" t="s">
        <v>41</v>
      </c>
      <c r="F12" s="229"/>
      <c r="G12" s="237">
        <f>('January 08'!D$47)</f>
        <v>2.5171612903225804</v>
      </c>
      <c r="H12" s="237">
        <f>('February 08'!D$47)</f>
        <v>3.1893448275862064</v>
      </c>
      <c r="I12" s="237">
        <f>('March 08'!D$47)</f>
        <v>3.8578387096774187</v>
      </c>
      <c r="J12" s="237">
        <f>('April 08'!D$47)</f>
        <v>4.113333333333333</v>
      </c>
      <c r="K12" s="237">
        <f>('May 08'!D$47)</f>
        <v>3.698999999999999</v>
      </c>
      <c r="L12" s="237">
        <f>('June 08'!D$47)</f>
        <v>2.4174666666666664</v>
      </c>
      <c r="M12" s="237">
        <f>('July 08'!D$47)</f>
        <v>2.0576129032258064</v>
      </c>
      <c r="N12" s="237">
        <f>('August 08'!D$47)</f>
        <v>2.4775454545454547</v>
      </c>
      <c r="O12" s="237" t="str">
        <f>('September 08'!D$47)</f>
        <v> </v>
      </c>
      <c r="P12" s="237" t="str">
        <f>('October 08'!D$47)</f>
        <v> </v>
      </c>
      <c r="Q12" s="237" t="str">
        <f>('November 08'!D$47)</f>
        <v> </v>
      </c>
      <c r="R12" s="237" t="str">
        <f>('December 08'!D$47)</f>
        <v> </v>
      </c>
      <c r="S12" s="238"/>
      <c r="T12" s="238" t="s">
        <v>148</v>
      </c>
      <c r="U12" s="238">
        <f>(IF(((SUM(G12:R12))=0)," ",(AVERAGE(G12:R12))))</f>
        <v>3.0411628981696834</v>
      </c>
      <c r="V12" s="239" t="str">
        <f>(E12)</f>
        <v>(mgd)</v>
      </c>
      <c r="W12" s="236"/>
      <c r="X12" s="236">
        <v>3.85</v>
      </c>
      <c r="Y12" s="236"/>
      <c r="Z12" s="236"/>
      <c r="AA12" s="236" t="s">
        <v>161</v>
      </c>
      <c r="AB12" s="236"/>
      <c r="AC12" s="138"/>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row>
    <row r="13" spans="1:96" ht="19.5" customHeight="1">
      <c r="A13" s="222"/>
      <c r="B13" s="222"/>
      <c r="C13" s="222"/>
      <c r="D13" s="222" t="s">
        <v>162</v>
      </c>
      <c r="E13" s="229" t="s">
        <v>41</v>
      </c>
      <c r="F13" s="229"/>
      <c r="G13" s="237">
        <f>('January 08'!D$46)</f>
        <v>2.065</v>
      </c>
      <c r="H13" s="237">
        <f>('February 08'!D$46)</f>
        <v>2.346</v>
      </c>
      <c r="I13" s="237">
        <f>('March 08'!D$46)</f>
        <v>2.838</v>
      </c>
      <c r="J13" s="237">
        <f>('April 08'!D$46)</f>
        <v>3.025</v>
      </c>
      <c r="K13" s="237">
        <f>('May 08'!D$46)</f>
        <v>2.676</v>
      </c>
      <c r="L13" s="237">
        <f>('June 08'!D$46)</f>
        <v>2.082</v>
      </c>
      <c r="M13" s="237">
        <f>('July 08'!D$46)</f>
        <v>1.914</v>
      </c>
      <c r="N13" s="237">
        <f>('August 08'!D$46)</f>
        <v>1.963</v>
      </c>
      <c r="O13" s="237" t="str">
        <f>('September 08'!D$46)</f>
        <v> </v>
      </c>
      <c r="P13" s="237" t="str">
        <f>('October 08'!D$46)</f>
        <v> </v>
      </c>
      <c r="Q13" s="237" t="str">
        <f>('November 08'!D$46)</f>
        <v> </v>
      </c>
      <c r="R13" s="237" t="str">
        <f>('December 08'!D$46)</f>
        <v> </v>
      </c>
      <c r="S13" s="238"/>
      <c r="T13" s="238" t="s">
        <v>148</v>
      </c>
      <c r="U13" s="238">
        <f>(IF(((SUM(G13:R13))=0)," ",(MIN(G13:R13))))</f>
        <v>1.914</v>
      </c>
      <c r="V13" s="239" t="str">
        <f>(E13)</f>
        <v>(mgd)</v>
      </c>
      <c r="W13" s="236"/>
      <c r="X13" s="236"/>
      <c r="Y13" s="236"/>
      <c r="Z13" s="236"/>
      <c r="AA13" s="236" t="s">
        <v>163</v>
      </c>
      <c r="AB13" s="236"/>
      <c r="AC13" s="138"/>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P13" s="1"/>
      <c r="BR13" s="1"/>
      <c r="BV13" s="1"/>
      <c r="CA13" s="1"/>
      <c r="CE13" s="1"/>
      <c r="CF13" s="1"/>
      <c r="CG13" s="1"/>
      <c r="CH13" s="1"/>
      <c r="CI13" s="1"/>
      <c r="CJ13" s="1"/>
      <c r="CK13" s="1"/>
      <c r="CL13" s="1"/>
      <c r="CM13" s="1"/>
      <c r="CN13" s="1"/>
      <c r="CO13" s="1"/>
      <c r="CP13" s="1"/>
      <c r="CQ13" s="1"/>
      <c r="CR13" s="1"/>
    </row>
    <row r="14" spans="1:96" ht="19.5" customHeight="1">
      <c r="A14" s="222"/>
      <c r="B14" s="222"/>
      <c r="C14" s="222"/>
      <c r="D14" s="222"/>
      <c r="E14" s="229"/>
      <c r="F14" s="229"/>
      <c r="G14" s="225"/>
      <c r="H14" s="225"/>
      <c r="I14" s="225"/>
      <c r="J14" s="225"/>
      <c r="K14" s="225"/>
      <c r="L14" s="225"/>
      <c r="M14" s="225"/>
      <c r="N14" s="225"/>
      <c r="O14" s="225"/>
      <c r="P14" s="225"/>
      <c r="Q14" s="225"/>
      <c r="R14" s="225"/>
      <c r="S14" s="234"/>
      <c r="T14" s="240"/>
      <c r="U14" s="234"/>
      <c r="V14" s="239"/>
      <c r="W14" s="236"/>
      <c r="X14" s="236"/>
      <c r="Y14" s="236"/>
      <c r="Z14" s="236"/>
      <c r="AA14" s="236"/>
      <c r="AB14" s="236"/>
      <c r="AC14" s="138"/>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row>
    <row r="15" spans="1:96" ht="19.5" customHeight="1">
      <c r="A15" s="222"/>
      <c r="B15" s="222" t="s">
        <v>164</v>
      </c>
      <c r="C15" s="222"/>
      <c r="D15" s="222" t="s">
        <v>165</v>
      </c>
      <c r="E15" s="229" t="s">
        <v>73</v>
      </c>
      <c r="F15" s="229"/>
      <c r="G15" s="241">
        <f>('January 08'!H44)</f>
        <v>45550</v>
      </c>
      <c r="H15" s="241">
        <f>('February 08'!H44)</f>
        <v>28200</v>
      </c>
      <c r="I15" s="241">
        <f>('March 08'!H44)</f>
        <v>27900</v>
      </c>
      <c r="J15" s="241">
        <f>('April 08'!H44)</f>
        <v>72300</v>
      </c>
      <c r="K15" s="241">
        <f>('May 08'!H44)</f>
        <v>102900</v>
      </c>
      <c r="L15" s="241">
        <f>('June 08'!H44)</f>
        <v>96100</v>
      </c>
      <c r="M15" s="241">
        <f>('July 08'!H44)</f>
        <v>77450</v>
      </c>
      <c r="N15" s="241" t="str">
        <f>('August 08'!H44)</f>
        <v> </v>
      </c>
      <c r="O15" s="241" t="str">
        <f>('September 08'!H44)</f>
        <v> </v>
      </c>
      <c r="P15" s="241" t="str">
        <f>('October 08'!H44)</f>
        <v> </v>
      </c>
      <c r="Q15" s="241" t="str">
        <f>('November 08'!H44)</f>
        <v> </v>
      </c>
      <c r="R15" s="241" t="str">
        <f>('December 08'!H44)</f>
        <v> </v>
      </c>
      <c r="S15" s="242"/>
      <c r="T15" s="243">
        <f>(SUM(G15:R15))</f>
        <v>450400</v>
      </c>
      <c r="U15" s="243">
        <f>(IF(((SUM(G15:R15))=0)," ",(AVERAGE(G15:R15))))</f>
        <v>64342.857142857145</v>
      </c>
      <c r="V15" s="239" t="str">
        <f>(E15)</f>
        <v>(gallons)</v>
      </c>
      <c r="W15" s="236"/>
      <c r="X15" s="236"/>
      <c r="Y15" s="236"/>
      <c r="Z15" s="236"/>
      <c r="AA15" s="236" t="s">
        <v>158</v>
      </c>
      <c r="AB15" s="236"/>
      <c r="AC15" s="138"/>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row>
    <row r="16" spans="1:96" ht="19.5" customHeight="1">
      <c r="A16" s="222"/>
      <c r="B16" s="222"/>
      <c r="C16" s="222"/>
      <c r="D16" s="222"/>
      <c r="E16" s="229"/>
      <c r="F16" s="229"/>
      <c r="G16" s="225"/>
      <c r="H16" s="225"/>
      <c r="I16" s="225"/>
      <c r="J16" s="225"/>
      <c r="K16" s="225"/>
      <c r="L16" s="225"/>
      <c r="M16" s="225"/>
      <c r="N16" s="225"/>
      <c r="O16" s="225"/>
      <c r="P16" s="225"/>
      <c r="Q16" s="225"/>
      <c r="R16" s="225"/>
      <c r="S16" s="234"/>
      <c r="T16" s="234"/>
      <c r="U16" s="234"/>
      <c r="V16" s="239"/>
      <c r="W16" s="236"/>
      <c r="X16" s="236"/>
      <c r="Y16" s="236"/>
      <c r="Z16" s="236"/>
      <c r="AA16" s="236"/>
      <c r="AB16" s="236"/>
      <c r="AC16" s="138"/>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row>
    <row r="17" spans="1:96" ht="19.5" customHeight="1">
      <c r="A17" s="222"/>
      <c r="B17" s="222" t="s">
        <v>166</v>
      </c>
      <c r="C17" s="222"/>
      <c r="D17" s="222" t="s">
        <v>165</v>
      </c>
      <c r="E17" s="229" t="s">
        <v>73</v>
      </c>
      <c r="F17" s="229"/>
      <c r="G17" s="241">
        <f>('January 08'!I44)</f>
        <v>32750</v>
      </c>
      <c r="H17" s="241">
        <f>('February 08'!I44)</f>
        <v>23750</v>
      </c>
      <c r="I17" s="241">
        <f>('March 08'!I44)</f>
        <v>39750</v>
      </c>
      <c r="J17" s="241">
        <f>('April 08'!I44)</f>
        <v>134000</v>
      </c>
      <c r="K17" s="241">
        <f>('May 08'!I44)</f>
        <v>179050</v>
      </c>
      <c r="L17" s="241">
        <f>('June 08'!I44)</f>
        <v>229050</v>
      </c>
      <c r="M17" s="241">
        <f>('July 08'!I44)</f>
        <v>207200</v>
      </c>
      <c r="N17" s="241" t="str">
        <f>('August 08'!I44)</f>
        <v> </v>
      </c>
      <c r="O17" s="241" t="str">
        <f>('September 08'!I44)</f>
        <v> </v>
      </c>
      <c r="P17" s="241" t="str">
        <f>('October 08'!I44)</f>
        <v> </v>
      </c>
      <c r="Q17" s="241" t="str">
        <f>('November 08'!I44)</f>
        <v> </v>
      </c>
      <c r="R17" s="241" t="str">
        <f>('December 08'!I44)</f>
        <v> </v>
      </c>
      <c r="S17" s="242"/>
      <c r="T17" s="243">
        <f>(SUM(G17:R17))</f>
        <v>845550</v>
      </c>
      <c r="U17" s="243">
        <f>(IF(((SUM(G17:R17))=0)," ",(AVERAGE(G17:R17))))</f>
        <v>120792.85714285714</v>
      </c>
      <c r="V17" s="239" t="str">
        <f>(E17)</f>
        <v>(gallons)</v>
      </c>
      <c r="W17" s="236"/>
      <c r="X17" s="236"/>
      <c r="Y17" s="236"/>
      <c r="Z17" s="236"/>
      <c r="AA17" s="236" t="s">
        <v>158</v>
      </c>
      <c r="AB17" s="236"/>
      <c r="AC17" s="138"/>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row>
    <row r="18" spans="1:96" ht="19.5" customHeight="1">
      <c r="A18" s="222"/>
      <c r="B18" s="222"/>
      <c r="C18" s="222"/>
      <c r="D18" s="222"/>
      <c r="E18" s="229"/>
      <c r="F18" s="229"/>
      <c r="G18" s="225"/>
      <c r="H18" s="225"/>
      <c r="I18" s="225"/>
      <c r="J18" s="225"/>
      <c r="K18" s="225"/>
      <c r="L18" s="225"/>
      <c r="M18" s="225"/>
      <c r="N18" s="225"/>
      <c r="O18" s="225"/>
      <c r="P18" s="225"/>
      <c r="Q18" s="225"/>
      <c r="R18" s="225"/>
      <c r="S18" s="234"/>
      <c r="T18" s="234"/>
      <c r="U18" s="234"/>
      <c r="V18" s="239"/>
      <c r="W18" s="236"/>
      <c r="X18" s="236"/>
      <c r="Y18" s="236"/>
      <c r="Z18" s="236"/>
      <c r="AA18" s="236"/>
      <c r="AB18" s="236"/>
      <c r="AC18" s="138"/>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P18" s="1"/>
      <c r="BR18" s="1"/>
      <c r="BV18" s="1"/>
      <c r="CA18" s="1"/>
      <c r="CE18" s="1"/>
      <c r="CF18" s="1"/>
      <c r="CG18" s="1"/>
      <c r="CH18" s="1"/>
      <c r="CI18" s="1"/>
      <c r="CJ18" s="1"/>
      <c r="CK18" s="1"/>
      <c r="CL18" s="1"/>
      <c r="CM18" s="1"/>
      <c r="CN18" s="1"/>
      <c r="CO18" s="1"/>
      <c r="CP18" s="1"/>
      <c r="CQ18" s="1"/>
      <c r="CR18" s="1"/>
    </row>
    <row r="19" spans="1:96" ht="19.5" customHeight="1">
      <c r="A19" s="222"/>
      <c r="B19" s="222" t="s">
        <v>42</v>
      </c>
      <c r="C19" s="222"/>
      <c r="D19" s="222" t="s">
        <v>167</v>
      </c>
      <c r="E19" s="229" t="s">
        <v>168</v>
      </c>
      <c r="F19" s="229"/>
      <c r="G19" s="244" t="str">
        <f>('January 08'!O44)</f>
        <v>0.0</v>
      </c>
      <c r="H19" s="244" t="str">
        <f>('February 08'!O44)</f>
        <v>0.0</v>
      </c>
      <c r="I19" s="244">
        <f>('March 08'!O44)</f>
        <v>4</v>
      </c>
      <c r="J19" s="244" t="str">
        <f>('April 08'!O44)</f>
        <v>0.0</v>
      </c>
      <c r="K19" s="244" t="str">
        <f>('May 08'!O44)</f>
        <v>0.0</v>
      </c>
      <c r="L19" s="244" t="str">
        <f>('June 08'!O44)</f>
        <v>0.0</v>
      </c>
      <c r="M19" s="244">
        <f>('July 08'!O44)</f>
        <v>6</v>
      </c>
      <c r="N19" s="244" t="str">
        <f>('August 08'!O44)</f>
        <v>0.0</v>
      </c>
      <c r="O19" s="244" t="str">
        <f>('September 08'!O44)</f>
        <v>0.0</v>
      </c>
      <c r="P19" s="244" t="str">
        <f>('October 08'!O44)</f>
        <v>0.0</v>
      </c>
      <c r="Q19" s="244" t="str">
        <f>('November 08'!O44)</f>
        <v>0.0</v>
      </c>
      <c r="R19" s="244" t="str">
        <f>('December 08'!O44)</f>
        <v>0.0</v>
      </c>
      <c r="S19" s="245"/>
      <c r="T19" s="246">
        <f>(SUM(G19:R19))</f>
        <v>10</v>
      </c>
      <c r="U19" s="246">
        <f>(IF(((SUM(G19:R19))=0)," ",(AVERAGE(G19:R19))))</f>
        <v>5</v>
      </c>
      <c r="V19" s="239" t="str">
        <f>(E19)</f>
        <v>(cubic yards)</v>
      </c>
      <c r="W19" s="236"/>
      <c r="X19" s="236"/>
      <c r="Y19" s="236"/>
      <c r="Z19" s="236"/>
      <c r="AA19" s="236" t="s">
        <v>169</v>
      </c>
      <c r="AB19" s="236"/>
      <c r="AC19" s="138"/>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row>
    <row r="20" spans="1:96" ht="19.5" customHeight="1">
      <c r="A20" s="222"/>
      <c r="B20" s="222"/>
      <c r="C20" s="222"/>
      <c r="D20" s="222"/>
      <c r="E20" s="229"/>
      <c r="F20" s="229"/>
      <c r="G20" s="225"/>
      <c r="H20" s="225"/>
      <c r="I20" s="225"/>
      <c r="J20" s="225"/>
      <c r="K20" s="225"/>
      <c r="L20" s="225"/>
      <c r="M20" s="225"/>
      <c r="N20" s="225"/>
      <c r="O20" s="225"/>
      <c r="P20" s="225"/>
      <c r="Q20" s="225"/>
      <c r="R20" s="225"/>
      <c r="S20" s="234"/>
      <c r="T20" s="234"/>
      <c r="U20" s="234"/>
      <c r="V20" s="239"/>
      <c r="W20" s="236"/>
      <c r="X20" s="236"/>
      <c r="Y20" s="236"/>
      <c r="Z20" s="236"/>
      <c r="AA20" s="236"/>
      <c r="AB20" s="236"/>
      <c r="AC20" s="138"/>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row>
    <row r="21" spans="1:96" ht="19.5" customHeight="1">
      <c r="A21" s="222"/>
      <c r="B21" s="222" t="s">
        <v>5</v>
      </c>
      <c r="C21" s="222"/>
      <c r="D21" s="222" t="s">
        <v>170</v>
      </c>
      <c r="E21" s="229" t="s">
        <v>73</v>
      </c>
      <c r="F21" s="229"/>
      <c r="G21" s="237" t="str">
        <f>('January 08'!Q44)</f>
        <v>0</v>
      </c>
      <c r="H21" s="237" t="str">
        <f>('February 08'!Q44)</f>
        <v>0</v>
      </c>
      <c r="I21" s="237" t="str">
        <f>('March 08'!Q44)</f>
        <v>0</v>
      </c>
      <c r="J21" s="237" t="str">
        <f>('April 08'!Q44)</f>
        <v>0</v>
      </c>
      <c r="K21" s="237">
        <f>('May 08'!Q44)</f>
        <v>542.5</v>
      </c>
      <c r="L21" s="237">
        <f>('June 08'!Q44)</f>
        <v>793.5</v>
      </c>
      <c r="M21" s="237">
        <f>('July 08'!Q44)</f>
        <v>670.3000000000001</v>
      </c>
      <c r="N21" s="237" t="str">
        <f>('August 08'!Q44)</f>
        <v>0</v>
      </c>
      <c r="O21" s="237" t="str">
        <f>('September 08'!Q44)</f>
        <v>0</v>
      </c>
      <c r="P21" s="237" t="str">
        <f>('October 08'!Q44)</f>
        <v>0</v>
      </c>
      <c r="Q21" s="237" t="str">
        <f>('November 08'!Q44)</f>
        <v>0</v>
      </c>
      <c r="R21" s="237" t="str">
        <f>('December 08'!Q44)</f>
        <v>0</v>
      </c>
      <c r="S21" s="242"/>
      <c r="T21" s="243">
        <f>(SUM(G21:R21))</f>
        <v>2006.3000000000002</v>
      </c>
      <c r="U21" s="243">
        <f>(IF(((SUM(G21:R21))=0)," ",(AVERAGE(G21:R21))))</f>
        <v>668.7666666666668</v>
      </c>
      <c r="V21" s="239" t="str">
        <f>(E21)</f>
        <v>(gallons)</v>
      </c>
      <c r="W21" s="236"/>
      <c r="X21" s="236"/>
      <c r="Y21" s="236"/>
      <c r="Z21" s="236"/>
      <c r="AA21" s="236" t="s">
        <v>158</v>
      </c>
      <c r="AB21" s="236"/>
      <c r="AC21" s="138"/>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row>
    <row r="22" spans="1:96" ht="19.5" customHeight="1">
      <c r="A22" s="222"/>
      <c r="B22" s="222"/>
      <c r="C22" s="222"/>
      <c r="D22" s="222"/>
      <c r="E22" s="229"/>
      <c r="F22" s="229"/>
      <c r="G22" s="225"/>
      <c r="H22" s="225"/>
      <c r="I22" s="225"/>
      <c r="J22" s="225"/>
      <c r="K22" s="225"/>
      <c r="L22" s="225"/>
      <c r="M22" s="225"/>
      <c r="N22" s="225"/>
      <c r="O22" s="225"/>
      <c r="P22" s="225"/>
      <c r="Q22" s="225"/>
      <c r="R22" s="225"/>
      <c r="S22" s="234"/>
      <c r="T22" s="234"/>
      <c r="U22" s="247"/>
      <c r="V22" s="239"/>
      <c r="W22" s="236"/>
      <c r="X22" s="236"/>
      <c r="Y22" s="236"/>
      <c r="Z22" s="236"/>
      <c r="AA22" s="236"/>
      <c r="AB22" s="236"/>
      <c r="AC22" s="138"/>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row>
    <row r="23" spans="1:96" ht="19.5" customHeight="1">
      <c r="A23" s="222"/>
      <c r="B23" s="222" t="s">
        <v>111</v>
      </c>
      <c r="C23" s="222" t="s">
        <v>84</v>
      </c>
      <c r="D23" s="222" t="s">
        <v>159</v>
      </c>
      <c r="E23" s="229" t="s">
        <v>172</v>
      </c>
      <c r="F23" s="229"/>
      <c r="G23" s="244">
        <f>('January 08'!U$45)</f>
        <v>7.55</v>
      </c>
      <c r="H23" s="244">
        <f>('February 08'!U$45)</f>
        <v>7.11</v>
      </c>
      <c r="I23" s="244">
        <f>('March 08'!U$45)</f>
        <v>6.92</v>
      </c>
      <c r="J23" s="244">
        <f>('April 08'!U$45)</f>
        <v>7.04</v>
      </c>
      <c r="K23" s="244">
        <f>('May 08'!U$45)</f>
        <v>7.17</v>
      </c>
      <c r="L23" s="244">
        <f>('June 08'!U$45)</f>
        <v>7.26</v>
      </c>
      <c r="M23" s="244">
        <f>('July 08'!U$45)</f>
        <v>7.45</v>
      </c>
      <c r="N23" s="244" t="str">
        <f>('August 08'!U$45)</f>
        <v> </v>
      </c>
      <c r="O23" s="244" t="str">
        <f>('September 08'!U$45)</f>
        <v> </v>
      </c>
      <c r="P23" s="244" t="str">
        <f>('October 08'!U$45)</f>
        <v> </v>
      </c>
      <c r="Q23" s="244" t="str">
        <f>('November 08'!U$45)</f>
        <v> </v>
      </c>
      <c r="R23" s="244" t="str">
        <f>('December 08'!U$45)</f>
        <v> </v>
      </c>
      <c r="S23" s="245"/>
      <c r="T23" s="245" t="s">
        <v>148</v>
      </c>
      <c r="U23" s="246">
        <f>(IF(((SUM(G23:R23))=0)," ",(MAX(G23:R23))))</f>
        <v>7.55</v>
      </c>
      <c r="V23" s="239"/>
      <c r="W23" s="236"/>
      <c r="X23" s="236"/>
      <c r="Y23" s="236"/>
      <c r="Z23" s="236"/>
      <c r="AA23" s="236" t="s">
        <v>160</v>
      </c>
      <c r="AB23" s="236"/>
      <c r="AC23" s="138"/>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P23" s="1"/>
      <c r="BR23" s="1"/>
      <c r="BV23" s="1"/>
      <c r="CA23" s="1"/>
      <c r="CE23" s="1"/>
      <c r="CF23" s="1"/>
      <c r="CG23" s="1"/>
      <c r="CH23" s="1"/>
      <c r="CI23" s="1"/>
      <c r="CJ23" s="1"/>
      <c r="CK23" s="1"/>
      <c r="CL23" s="1"/>
      <c r="CM23" s="1"/>
      <c r="CN23" s="1"/>
      <c r="CO23" s="1"/>
      <c r="CP23" s="1"/>
      <c r="CQ23" s="1"/>
      <c r="CR23" s="1"/>
    </row>
    <row r="24" spans="1:96" ht="19.5" customHeight="1">
      <c r="A24" s="222"/>
      <c r="B24" s="222"/>
      <c r="C24" s="222"/>
      <c r="D24" s="222" t="s">
        <v>161</v>
      </c>
      <c r="E24" s="229"/>
      <c r="F24" s="229"/>
      <c r="G24" s="244">
        <f>('January 08'!U$47)</f>
        <v>6.980322580645161</v>
      </c>
      <c r="H24" s="244">
        <f>('February 08'!U$47)</f>
        <v>6.63793103448276</v>
      </c>
      <c r="I24" s="244">
        <f>('March 08'!U$47)</f>
        <v>6.526774193548386</v>
      </c>
      <c r="J24" s="244">
        <f>('April 08'!U$47)</f>
        <v>6.734666666666667</v>
      </c>
      <c r="K24" s="244">
        <f>('May 08'!U$47)</f>
        <v>6.872903225806451</v>
      </c>
      <c r="L24" s="244">
        <f>('June 08'!U$47)</f>
        <v>6.980333333333332</v>
      </c>
      <c r="M24" s="244">
        <f>('July 08'!U$47)</f>
        <v>7.191935483870968</v>
      </c>
      <c r="N24" s="244" t="str">
        <f>('August 08'!U$47)</f>
        <v> </v>
      </c>
      <c r="O24" s="244" t="str">
        <f>('September 08'!U$47)</f>
        <v> </v>
      </c>
      <c r="P24" s="244" t="str">
        <f>('October 08'!U$47)</f>
        <v> </v>
      </c>
      <c r="Q24" s="244" t="str">
        <f>('November 08'!U$47)</f>
        <v> </v>
      </c>
      <c r="R24" s="244" t="str">
        <f>('December 08'!U$47)</f>
        <v> </v>
      </c>
      <c r="S24" s="245"/>
      <c r="T24" s="245" t="s">
        <v>148</v>
      </c>
      <c r="U24" s="246">
        <f>(IF(((SUM(G24:R24))=0)," ",(AVERAGE(G24:R24))))</f>
        <v>6.846409502621961</v>
      </c>
      <c r="V24" s="239" t="str">
        <f>(E23)</f>
        <v>(std units)</v>
      </c>
      <c r="W24" s="236"/>
      <c r="X24" s="236"/>
      <c r="Y24" s="236"/>
      <c r="Z24" s="236"/>
      <c r="AA24" s="236" t="s">
        <v>161</v>
      </c>
      <c r="AB24" s="236"/>
      <c r="AC24" s="138"/>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6" ht="19.5" customHeight="1">
      <c r="A25" s="222"/>
      <c r="B25" s="222"/>
      <c r="C25" s="222"/>
      <c r="D25" s="222" t="s">
        <v>162</v>
      </c>
      <c r="E25" s="229"/>
      <c r="F25" s="229"/>
      <c r="G25" s="244">
        <f>('January 08'!U$46)</f>
        <v>6.27</v>
      </c>
      <c r="H25" s="244">
        <f>('February 08'!U$46)</f>
        <v>6.06</v>
      </c>
      <c r="I25" s="244">
        <f>('March 08'!U$46)</f>
        <v>5.9</v>
      </c>
      <c r="J25" s="244">
        <f>('April 08'!U$46)</f>
        <v>5.76</v>
      </c>
      <c r="K25" s="244">
        <f>('May 08'!U$46)</f>
        <v>6.59</v>
      </c>
      <c r="L25" s="244">
        <f>('June 08'!U$46)</f>
        <v>6.6</v>
      </c>
      <c r="M25" s="244">
        <f>('July 08'!U$46)</f>
        <v>6.79</v>
      </c>
      <c r="N25" s="244" t="str">
        <f>('August 08'!U$46)</f>
        <v> </v>
      </c>
      <c r="O25" s="244" t="str">
        <f>('September 08'!U$46)</f>
        <v> </v>
      </c>
      <c r="P25" s="244" t="str">
        <f>('October 08'!U$46)</f>
        <v> </v>
      </c>
      <c r="Q25" s="244" t="str">
        <f>('November 08'!U$46)</f>
        <v> </v>
      </c>
      <c r="R25" s="244" t="str">
        <f>('December 08'!U$46)</f>
        <v> </v>
      </c>
      <c r="S25" s="245"/>
      <c r="T25" s="245" t="s">
        <v>148</v>
      </c>
      <c r="U25" s="246">
        <f>(IF(((SUM(G25:R25))=0)," ",(MIN(G25:R25))))</f>
        <v>5.76</v>
      </c>
      <c r="V25" s="239"/>
      <c r="W25" s="236"/>
      <c r="X25" s="236"/>
      <c r="Y25" s="236"/>
      <c r="Z25" s="236"/>
      <c r="AA25" s="236" t="s">
        <v>163</v>
      </c>
      <c r="AB25" s="236"/>
      <c r="AC25" s="138"/>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6" ht="19.5" customHeight="1">
      <c r="A26" s="222"/>
      <c r="B26" s="222"/>
      <c r="C26" s="222"/>
      <c r="D26" s="222"/>
      <c r="E26" s="229"/>
      <c r="F26" s="229"/>
      <c r="G26" s="246"/>
      <c r="H26" s="246"/>
      <c r="I26" s="246"/>
      <c r="J26" s="246"/>
      <c r="K26" s="246"/>
      <c r="L26" s="246"/>
      <c r="M26" s="246"/>
      <c r="N26" s="246"/>
      <c r="O26" s="246"/>
      <c r="P26" s="246"/>
      <c r="Q26" s="246"/>
      <c r="R26" s="246"/>
      <c r="S26" s="245"/>
      <c r="T26" s="245"/>
      <c r="U26" s="245"/>
      <c r="V26" s="239"/>
      <c r="W26" s="236"/>
      <c r="X26" s="236"/>
      <c r="Y26" s="236"/>
      <c r="Z26" s="236"/>
      <c r="AA26" s="236"/>
      <c r="AB26" s="236"/>
      <c r="AC26" s="138"/>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6" ht="19.5" customHeight="1">
      <c r="A27" s="222"/>
      <c r="B27" s="222"/>
      <c r="C27" s="222" t="s">
        <v>85</v>
      </c>
      <c r="D27" s="222" t="s">
        <v>159</v>
      </c>
      <c r="E27" s="229" t="s">
        <v>172</v>
      </c>
      <c r="F27" s="229"/>
      <c r="G27" s="244">
        <f>('January 08'!V$45)</f>
        <v>8.32</v>
      </c>
      <c r="H27" s="244">
        <f>('February 08'!V$45)</f>
        <v>7.16</v>
      </c>
      <c r="I27" s="244">
        <f>('March 08'!V$45)</f>
        <v>7.4</v>
      </c>
      <c r="J27" s="244">
        <f>('April 08'!V$45)</f>
        <v>6.91</v>
      </c>
      <c r="K27" s="244">
        <f>('May 08'!V$45)</f>
        <v>7.09</v>
      </c>
      <c r="L27" s="244">
        <f>('June 08'!V$45)</f>
        <v>7.46</v>
      </c>
      <c r="M27" s="244">
        <f>('July 08'!V$45)</f>
        <v>8.2</v>
      </c>
      <c r="N27" s="244" t="str">
        <f>('August 08'!V$45)</f>
        <v> </v>
      </c>
      <c r="O27" s="244" t="str">
        <f>('September 08'!V$45)</f>
        <v> </v>
      </c>
      <c r="P27" s="244" t="str">
        <f>('October 08'!V$45)</f>
        <v> </v>
      </c>
      <c r="Q27" s="244" t="str">
        <f>('November 08'!V$45)</f>
        <v> </v>
      </c>
      <c r="R27" s="244" t="str">
        <f>('December 08'!V$45)</f>
        <v> </v>
      </c>
      <c r="S27" s="245"/>
      <c r="T27" s="245" t="s">
        <v>148</v>
      </c>
      <c r="U27" s="246" t="s">
        <v>148</v>
      </c>
      <c r="V27" s="239"/>
      <c r="W27" s="236"/>
      <c r="X27" s="236"/>
      <c r="Y27" s="236"/>
      <c r="Z27" s="236"/>
      <c r="AA27" s="236" t="s">
        <v>160</v>
      </c>
      <c r="AB27" s="236"/>
      <c r="AC27" s="138"/>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row>
    <row r="28" spans="1:96" ht="19.5" customHeight="1">
      <c r="A28" s="222"/>
      <c r="B28" s="222"/>
      <c r="C28" s="222"/>
      <c r="D28" s="222" t="s">
        <v>161</v>
      </c>
      <c r="E28" s="229"/>
      <c r="F28" s="229"/>
      <c r="G28" s="244">
        <f>('January 08'!V$47)</f>
        <v>7.27225806451613</v>
      </c>
      <c r="H28" s="244">
        <f>('February 08'!V$47)</f>
        <v>6.785862068965517</v>
      </c>
      <c r="I28" s="244">
        <f>('March 08'!V$47)</f>
        <v>6.660645161290321</v>
      </c>
      <c r="J28" s="244">
        <f>('April 08'!V$47)</f>
        <v>6.6979999999999995</v>
      </c>
      <c r="K28" s="244">
        <f>('May 08'!V$47)</f>
        <v>6.850645161290323</v>
      </c>
      <c r="L28" s="244">
        <f>('June 08'!V$47)</f>
        <v>7.091000000000002</v>
      </c>
      <c r="M28" s="244">
        <f>('July 08'!V$47)</f>
        <v>7.314516129032256</v>
      </c>
      <c r="N28" s="244" t="str">
        <f>('August 08'!V$47)</f>
        <v> </v>
      </c>
      <c r="O28" s="244" t="str">
        <f>('September 08'!V$47)</f>
        <v> </v>
      </c>
      <c r="P28" s="244" t="str">
        <f>('October 08'!V$47)</f>
        <v> </v>
      </c>
      <c r="Q28" s="244" t="str">
        <f>('November 08'!V$47)</f>
        <v> </v>
      </c>
      <c r="R28" s="244" t="str">
        <f>('December 08'!V$47)</f>
        <v> </v>
      </c>
      <c r="S28" s="245"/>
      <c r="T28" s="245" t="s">
        <v>148</v>
      </c>
      <c r="U28" s="246">
        <f>(IF(((SUM(G28:R28))=0)," ",(AVERAGE(G28:R28))))</f>
        <v>6.953275226442079</v>
      </c>
      <c r="V28" s="239" t="str">
        <f>(E27)</f>
        <v>(std units)</v>
      </c>
      <c r="W28" s="236"/>
      <c r="X28" s="236"/>
      <c r="Y28" s="236"/>
      <c r="Z28" s="236"/>
      <c r="AA28" s="236" t="s">
        <v>161</v>
      </c>
      <c r="AB28" s="236"/>
      <c r="AC28" s="138"/>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1:96" ht="19.5" customHeight="1">
      <c r="A29" s="222"/>
      <c r="B29" s="222"/>
      <c r="C29" s="222"/>
      <c r="D29" s="222" t="s">
        <v>162</v>
      </c>
      <c r="E29" s="229"/>
      <c r="F29" s="229"/>
      <c r="G29" s="244">
        <f>('January 08'!V$46)</f>
        <v>6.71</v>
      </c>
      <c r="H29" s="244">
        <f>('February 08'!V$46)</f>
        <v>5.59</v>
      </c>
      <c r="I29" s="244">
        <f>('March 08'!V$46)</f>
        <v>6.05</v>
      </c>
      <c r="J29" s="244">
        <f>('April 08'!V$46)</f>
        <v>6.02</v>
      </c>
      <c r="K29" s="244">
        <f>('May 08'!V$46)</f>
        <v>6.68</v>
      </c>
      <c r="L29" s="244">
        <f>('June 08'!V$46)</f>
        <v>6.05</v>
      </c>
      <c r="M29" s="244">
        <f>('July 08'!V$46)</f>
        <v>6.39</v>
      </c>
      <c r="N29" s="244" t="str">
        <f>('August 08'!V$46)</f>
        <v> </v>
      </c>
      <c r="O29" s="244" t="str">
        <f>('September 08'!V$46)</f>
        <v> </v>
      </c>
      <c r="P29" s="244" t="str">
        <f>('October 08'!V$46)</f>
        <v> </v>
      </c>
      <c r="Q29" s="244" t="str">
        <f>('November 08'!V$46)</f>
        <v> </v>
      </c>
      <c r="R29" s="244" t="str">
        <f>('December 08'!V$46)</f>
        <v> </v>
      </c>
      <c r="S29" s="245"/>
      <c r="T29" s="245" t="s">
        <v>148</v>
      </c>
      <c r="U29" s="246" t="s">
        <v>148</v>
      </c>
      <c r="V29" s="239"/>
      <c r="W29" s="236"/>
      <c r="X29" s="236"/>
      <c r="Y29" s="236"/>
      <c r="Z29" s="236"/>
      <c r="AA29" s="236" t="s">
        <v>163</v>
      </c>
      <c r="AB29" s="236"/>
      <c r="AC29" s="138"/>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P29" s="1"/>
      <c r="BR29" s="1"/>
      <c r="BV29" s="1"/>
      <c r="CA29" s="1"/>
      <c r="CE29" s="1"/>
      <c r="CF29" s="1"/>
      <c r="CG29" s="1"/>
      <c r="CH29" s="1"/>
      <c r="CI29" s="1"/>
      <c r="CJ29" s="1"/>
      <c r="CK29" s="1"/>
      <c r="CL29" s="1"/>
      <c r="CM29" s="1"/>
      <c r="CN29" s="1"/>
      <c r="CO29" s="1"/>
      <c r="CP29" s="1"/>
      <c r="CQ29" s="1"/>
      <c r="CR29" s="1"/>
    </row>
    <row r="30" spans="1:96" ht="19.5" customHeight="1">
      <c r="A30" s="222"/>
      <c r="B30" s="222"/>
      <c r="C30" s="222"/>
      <c r="D30" s="222"/>
      <c r="E30" s="229"/>
      <c r="F30" s="229"/>
      <c r="G30" s="246"/>
      <c r="H30" s="246"/>
      <c r="I30" s="246"/>
      <c r="J30" s="246"/>
      <c r="K30" s="246"/>
      <c r="L30" s="246"/>
      <c r="M30" s="246"/>
      <c r="N30" s="246"/>
      <c r="O30" s="246"/>
      <c r="P30" s="246"/>
      <c r="Q30" s="246"/>
      <c r="R30" s="246"/>
      <c r="S30" s="245"/>
      <c r="T30" s="245"/>
      <c r="U30" s="245"/>
      <c r="V30" s="239"/>
      <c r="W30" s="236"/>
      <c r="X30" s="236"/>
      <c r="Y30" s="236"/>
      <c r="Z30" s="236"/>
      <c r="AA30" s="236"/>
      <c r="AB30" s="236"/>
      <c r="AC30" s="138"/>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row>
    <row r="31" spans="1:96" ht="19.5" customHeight="1">
      <c r="A31" s="222"/>
      <c r="B31" s="222"/>
      <c r="C31" s="222" t="s">
        <v>86</v>
      </c>
      <c r="D31" s="222" t="s">
        <v>159</v>
      </c>
      <c r="E31" s="229" t="s">
        <v>172</v>
      </c>
      <c r="F31" s="229"/>
      <c r="G31" s="244">
        <f>('January 08'!W$45)</f>
        <v>7.18</v>
      </c>
      <c r="H31" s="244">
        <f>('February 08'!W$45)</f>
        <v>7.01</v>
      </c>
      <c r="I31" s="244">
        <f>('March 08'!W$45)</f>
        <v>7.07</v>
      </c>
      <c r="J31" s="244">
        <f>('April 08'!W$45)</f>
        <v>6.95</v>
      </c>
      <c r="K31" s="244">
        <f>('May 08'!W$45)</f>
        <v>6.9</v>
      </c>
      <c r="L31" s="244">
        <f>('June 08'!W$45)</f>
        <v>6.62</v>
      </c>
      <c r="M31" s="244">
        <f>('July 08'!W$45)</f>
        <v>7.12</v>
      </c>
      <c r="N31" s="244" t="str">
        <f>('August 08'!W$45)</f>
        <v> </v>
      </c>
      <c r="O31" s="244" t="str">
        <f>('September 08'!W$45)</f>
        <v> </v>
      </c>
      <c r="P31" s="244" t="str">
        <f>('October 08'!W$45)</f>
        <v> </v>
      </c>
      <c r="Q31" s="244" t="str">
        <f>('November 08'!W$45)</f>
        <v> </v>
      </c>
      <c r="R31" s="244" t="str">
        <f>('December 08'!W$45)</f>
        <v> </v>
      </c>
      <c r="S31" s="245"/>
      <c r="T31" s="245" t="s">
        <v>148</v>
      </c>
      <c r="U31" s="246">
        <f>(IF(((SUM(G31:R31))=0)," ",(MAX(G31:R31))))</f>
        <v>7.18</v>
      </c>
      <c r="V31" s="239"/>
      <c r="W31" s="236"/>
      <c r="X31" s="248">
        <v>9</v>
      </c>
      <c r="Y31" s="236"/>
      <c r="Z31" s="236"/>
      <c r="AA31" s="236" t="s">
        <v>160</v>
      </c>
      <c r="AB31" s="236"/>
      <c r="AC31" s="138"/>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row>
    <row r="32" spans="1:96" ht="19.5" customHeight="1">
      <c r="A32" s="222"/>
      <c r="B32" s="222"/>
      <c r="C32" s="222"/>
      <c r="D32" s="222" t="s">
        <v>161</v>
      </c>
      <c r="E32" s="229"/>
      <c r="F32" s="229"/>
      <c r="G32" s="244">
        <f>('January 08'!W$47)</f>
        <v>6.802903225806453</v>
      </c>
      <c r="H32" s="244">
        <f>('February 08'!W$47)</f>
        <v>6.715517241379311</v>
      </c>
      <c r="I32" s="244">
        <f>('March 08'!W$47)</f>
        <v>6.666774193548387</v>
      </c>
      <c r="J32" s="244">
        <f>('April 08'!W$47)</f>
        <v>6.676</v>
      </c>
      <c r="K32" s="244">
        <f>('May 08'!W$47)</f>
        <v>6.638387096774192</v>
      </c>
      <c r="L32" s="244">
        <f>('June 08'!W$47)</f>
        <v>6.330333333333333</v>
      </c>
      <c r="M32" s="244">
        <f>('July 08'!W$47)</f>
        <v>6.81483870967742</v>
      </c>
      <c r="N32" s="244" t="str">
        <f>('August 08'!W$47)</f>
        <v> </v>
      </c>
      <c r="O32" s="244" t="str">
        <f>('September 08'!W$47)</f>
        <v> </v>
      </c>
      <c r="P32" s="244" t="str">
        <f>('October 08'!W$47)</f>
        <v> </v>
      </c>
      <c r="Q32" s="244" t="str">
        <f>('November 08'!W$47)</f>
        <v> </v>
      </c>
      <c r="R32" s="244" t="str">
        <f>('December 08'!W$47)</f>
        <v> </v>
      </c>
      <c r="S32" s="245"/>
      <c r="T32" s="245" t="s">
        <v>148</v>
      </c>
      <c r="U32" s="246">
        <f>(IF(((SUM(G32:R32))=0)," ",(AVERAGE(G32:R32))))</f>
        <v>6.663536257217013</v>
      </c>
      <c r="V32" s="239" t="str">
        <f>(E31)</f>
        <v>(std units)</v>
      </c>
      <c r="W32" s="236"/>
      <c r="X32" s="236"/>
      <c r="Y32" s="236"/>
      <c r="Z32" s="236"/>
      <c r="AA32" s="236" t="s">
        <v>161</v>
      </c>
      <c r="AB32" s="236"/>
      <c r="AC32" s="138"/>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row>
    <row r="33" spans="1:96" ht="19.5" customHeight="1">
      <c r="A33" s="222"/>
      <c r="B33" s="222"/>
      <c r="C33" s="222"/>
      <c r="D33" s="222" t="s">
        <v>162</v>
      </c>
      <c r="E33" s="229"/>
      <c r="F33" s="229"/>
      <c r="G33" s="244">
        <f>('January 08'!W$46)</f>
        <v>6.21</v>
      </c>
      <c r="H33" s="244">
        <f>('February 08'!W$46)</f>
        <v>6.09</v>
      </c>
      <c r="I33" s="244">
        <f>('March 08'!W$46)</f>
        <v>6.11</v>
      </c>
      <c r="J33" s="244">
        <f>('April 08'!W$46)</f>
        <v>6.07</v>
      </c>
      <c r="K33" s="244">
        <f>('May 08'!W$46)</f>
        <v>6.12</v>
      </c>
      <c r="L33" s="244">
        <f>('June 08'!W$46)</f>
        <v>6.03</v>
      </c>
      <c r="M33" s="244">
        <f>('July 08'!W$46)</f>
        <v>6.33</v>
      </c>
      <c r="N33" s="244" t="str">
        <f>('August 08'!W$46)</f>
        <v> </v>
      </c>
      <c r="O33" s="244" t="str">
        <f>('September 08'!W$46)</f>
        <v> </v>
      </c>
      <c r="P33" s="244" t="str">
        <f>('October 08'!W$46)</f>
        <v> </v>
      </c>
      <c r="Q33" s="244" t="str">
        <f>('November 08'!W$46)</f>
        <v> </v>
      </c>
      <c r="R33" s="244" t="str">
        <f>('December 08'!W$46)</f>
        <v> </v>
      </c>
      <c r="S33" s="245"/>
      <c r="T33" s="245" t="s">
        <v>148</v>
      </c>
      <c r="U33" s="246">
        <f>(IF(((SUM(G33:R33))=0)," ",(MIN(G33:R33))))</f>
        <v>6.03</v>
      </c>
      <c r="V33" s="239"/>
      <c r="W33" s="236"/>
      <c r="X33" s="248">
        <v>6</v>
      </c>
      <c r="Y33" s="236"/>
      <c r="Z33" s="236"/>
      <c r="AA33" s="236" t="s">
        <v>163</v>
      </c>
      <c r="AB33" s="236"/>
      <c r="AC33" s="138"/>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row>
    <row r="34" spans="1:96" ht="19.5" customHeight="1">
      <c r="A34" s="222"/>
      <c r="B34" s="222"/>
      <c r="C34" s="222"/>
      <c r="D34" s="222"/>
      <c r="E34" s="229"/>
      <c r="F34" s="229"/>
      <c r="G34" s="234"/>
      <c r="H34" s="234"/>
      <c r="I34" s="234"/>
      <c r="J34" s="234"/>
      <c r="K34" s="234"/>
      <c r="L34" s="234"/>
      <c r="M34" s="234"/>
      <c r="N34" s="234"/>
      <c r="O34" s="234"/>
      <c r="P34" s="234"/>
      <c r="Q34" s="234"/>
      <c r="R34" s="234"/>
      <c r="S34" s="234"/>
      <c r="T34" s="234"/>
      <c r="U34" s="234"/>
      <c r="V34" s="239"/>
      <c r="W34" s="236"/>
      <c r="X34" s="236"/>
      <c r="Y34" s="236"/>
      <c r="Z34" s="236"/>
      <c r="AA34" s="236"/>
      <c r="AB34" s="236"/>
      <c r="AC34" s="138"/>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P34" s="1"/>
      <c r="BR34" s="1"/>
      <c r="BV34" s="1"/>
      <c r="CA34" s="1"/>
      <c r="CE34" s="1"/>
      <c r="CF34" s="1"/>
      <c r="CG34" s="1"/>
      <c r="CH34" s="1"/>
      <c r="CI34" s="1"/>
      <c r="CJ34" s="1"/>
      <c r="CK34" s="1"/>
      <c r="CL34" s="1"/>
      <c r="CM34" s="1"/>
      <c r="CN34" s="1"/>
      <c r="CO34" s="1"/>
      <c r="CP34" s="1"/>
      <c r="CQ34" s="1"/>
      <c r="CR34" s="1"/>
    </row>
    <row r="35" spans="1:96" ht="19.5" customHeight="1">
      <c r="A35" s="222"/>
      <c r="B35" s="222" t="s">
        <v>7</v>
      </c>
      <c r="C35" s="222"/>
      <c r="D35" s="222"/>
      <c r="E35" s="229"/>
      <c r="F35" s="229"/>
      <c r="G35" s="234"/>
      <c r="H35" s="234"/>
      <c r="I35" s="234"/>
      <c r="J35" s="234"/>
      <c r="K35" s="234"/>
      <c r="L35" s="234"/>
      <c r="M35" s="234"/>
      <c r="N35" s="234"/>
      <c r="O35" s="234"/>
      <c r="P35" s="234"/>
      <c r="Q35" s="234"/>
      <c r="R35" s="234"/>
      <c r="S35" s="234"/>
      <c r="T35" s="234"/>
      <c r="U35" s="234"/>
      <c r="V35" s="239"/>
      <c r="W35" s="236"/>
      <c r="X35" s="236"/>
      <c r="Y35" s="236"/>
      <c r="Z35" s="236"/>
      <c r="AA35" s="236"/>
      <c r="AB35" s="236"/>
      <c r="AC35" s="138"/>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row>
    <row r="36" spans="1:96" ht="19.5" customHeight="1">
      <c r="A36" s="222"/>
      <c r="B36" s="222"/>
      <c r="C36" s="222" t="s">
        <v>84</v>
      </c>
      <c r="D36" s="222" t="s">
        <v>159</v>
      </c>
      <c r="E36" s="229" t="s">
        <v>173</v>
      </c>
      <c r="F36" s="229"/>
      <c r="G36" s="249">
        <f>('January 08'!Y$45)</f>
        <v>12.8</v>
      </c>
      <c r="H36" s="249">
        <f>('February 08'!Y$45)</f>
        <v>12</v>
      </c>
      <c r="I36" s="249">
        <f>('March 08'!Y$45)</f>
        <v>10.6</v>
      </c>
      <c r="J36" s="249">
        <f>('April 08'!Y$45)</f>
        <v>11.6</v>
      </c>
      <c r="K36" s="249">
        <f>('May 08'!Y$45)</f>
        <v>13.7</v>
      </c>
      <c r="L36" s="249">
        <f>('June 08'!Y$45)</f>
        <v>16.4</v>
      </c>
      <c r="M36" s="249">
        <f>('July 08'!Y$45)</f>
        <v>18.5</v>
      </c>
      <c r="N36" s="249" t="str">
        <f>('August 08'!Y$45)</f>
        <v> </v>
      </c>
      <c r="O36" s="249" t="str">
        <f>('September 08'!Y$45)</f>
        <v> </v>
      </c>
      <c r="P36" s="249" t="str">
        <f>('October 08'!Y$45)</f>
        <v> </v>
      </c>
      <c r="Q36" s="249" t="str">
        <f>('November 08'!Y$45)</f>
        <v> </v>
      </c>
      <c r="R36" s="249" t="str">
        <f>('December 08'!Y$45)</f>
        <v> </v>
      </c>
      <c r="S36" s="242"/>
      <c r="T36" s="242" t="s">
        <v>148</v>
      </c>
      <c r="U36" s="243">
        <f>(IF(((SUM(G36:R36))=0)," ",(MAX(G36:R36))))</f>
        <v>18.5</v>
      </c>
      <c r="V36" s="239"/>
      <c r="W36" s="236"/>
      <c r="X36" s="236"/>
      <c r="Y36" s="236"/>
      <c r="Z36" s="236"/>
      <c r="AA36" s="236" t="s">
        <v>160</v>
      </c>
      <c r="AB36" s="236"/>
      <c r="AC36" s="138"/>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row>
    <row r="37" spans="1:96" ht="19.5" customHeight="1">
      <c r="A37" s="222"/>
      <c r="B37" s="222"/>
      <c r="C37" s="222"/>
      <c r="D37" s="222" t="s">
        <v>161</v>
      </c>
      <c r="E37" s="229"/>
      <c r="F37" s="229"/>
      <c r="G37" s="249">
        <f>('January 08'!Y$47)</f>
        <v>11.30967741935484</v>
      </c>
      <c r="H37" s="249">
        <f>('February 08'!Y$47)</f>
        <v>10.475862068965519</v>
      </c>
      <c r="I37" s="249">
        <f>('March 08'!Y$47)</f>
        <v>9.777419354838706</v>
      </c>
      <c r="J37" s="249">
        <f>('April 08'!Y$47)</f>
        <v>10.389999999999997</v>
      </c>
      <c r="K37" s="249">
        <f>('May 08'!Y$47)</f>
        <v>12.370967741935484</v>
      </c>
      <c r="L37" s="249">
        <f>('June 08'!Y$47)</f>
        <v>14.726666666666667</v>
      </c>
      <c r="M37" s="249">
        <f>('July 08'!Y$47)</f>
        <v>16.67096774193548</v>
      </c>
      <c r="N37" s="249" t="str">
        <f>('August 08'!Y$47)</f>
        <v> </v>
      </c>
      <c r="O37" s="249" t="str">
        <f>('September 08'!Y$47)</f>
        <v> </v>
      </c>
      <c r="P37" s="249" t="str">
        <f>('October 08'!Y$47)</f>
        <v> </v>
      </c>
      <c r="Q37" s="249" t="str">
        <f>('November 08'!Y$47)</f>
        <v> </v>
      </c>
      <c r="R37" s="249" t="str">
        <f>('December 08'!Y$47)</f>
        <v> </v>
      </c>
      <c r="S37" s="242"/>
      <c r="T37" s="242" t="s">
        <v>148</v>
      </c>
      <c r="U37" s="243">
        <f>(IF(((SUM(G37:R37))=0)," ",(AVERAGE(G37:R37))))</f>
        <v>12.245937284813817</v>
      </c>
      <c r="V37" s="239" t="str">
        <f>(E36)</f>
        <v>(degrees C.)</v>
      </c>
      <c r="W37" s="236"/>
      <c r="X37" s="236"/>
      <c r="Y37" s="236"/>
      <c r="Z37" s="236"/>
      <c r="AA37" s="236" t="s">
        <v>161</v>
      </c>
      <c r="AB37" s="236"/>
      <c r="AC37" s="138"/>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row>
    <row r="38" spans="1:96" ht="19.5" customHeight="1">
      <c r="A38" s="222"/>
      <c r="B38" s="222"/>
      <c r="C38" s="222"/>
      <c r="D38" s="222" t="s">
        <v>162</v>
      </c>
      <c r="E38" s="229"/>
      <c r="F38" s="229"/>
      <c r="G38" s="249">
        <f>('January 08'!Y$46)</f>
        <v>10.4</v>
      </c>
      <c r="H38" s="249">
        <f>('February 08'!Y$46)</f>
        <v>9.2</v>
      </c>
      <c r="I38" s="249">
        <f>('March 08'!Y$46)</f>
        <v>8.3</v>
      </c>
      <c r="J38" s="249">
        <f>('April 08'!Y$46)</f>
        <v>9.2</v>
      </c>
      <c r="K38" s="249">
        <f>('May 08'!Y$46)</f>
        <v>11.1</v>
      </c>
      <c r="L38" s="249">
        <f>('June 08'!Y$46)</f>
        <v>13.1</v>
      </c>
      <c r="M38" s="249">
        <f>('July 08'!Y$46)</f>
        <v>14.7</v>
      </c>
      <c r="N38" s="249" t="str">
        <f>('August 08'!Y$46)</f>
        <v> </v>
      </c>
      <c r="O38" s="249" t="str">
        <f>('September 08'!Y$46)</f>
        <v> </v>
      </c>
      <c r="P38" s="249" t="str">
        <f>('October 08'!Y$46)</f>
        <v> </v>
      </c>
      <c r="Q38" s="249" t="str">
        <f>('November 08'!Y$46)</f>
        <v> </v>
      </c>
      <c r="R38" s="249" t="str">
        <f>('December 08'!Y$46)</f>
        <v> </v>
      </c>
      <c r="S38" s="242"/>
      <c r="T38" s="242" t="s">
        <v>148</v>
      </c>
      <c r="U38" s="243">
        <f>(IF(((SUM(G38:R38))=0)," ",(MIN(G38:R38))))</f>
        <v>8.3</v>
      </c>
      <c r="V38" s="239"/>
      <c r="W38" s="236"/>
      <c r="X38" s="236"/>
      <c r="Y38" s="236"/>
      <c r="Z38" s="236"/>
      <c r="AA38" s="236" t="s">
        <v>163</v>
      </c>
      <c r="AB38" s="236"/>
      <c r="AC38" s="138"/>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row>
    <row r="39" spans="1:96" ht="19.5" customHeight="1">
      <c r="A39" s="222"/>
      <c r="B39" s="222"/>
      <c r="C39" s="222"/>
      <c r="D39" s="222"/>
      <c r="E39" s="229"/>
      <c r="F39" s="229"/>
      <c r="G39" s="242"/>
      <c r="H39" s="242"/>
      <c r="I39" s="242"/>
      <c r="J39" s="242"/>
      <c r="K39" s="242"/>
      <c r="L39" s="242"/>
      <c r="M39" s="242"/>
      <c r="N39" s="242"/>
      <c r="O39" s="242"/>
      <c r="P39" s="242"/>
      <c r="Q39" s="242"/>
      <c r="R39" s="242"/>
      <c r="S39" s="242"/>
      <c r="T39" s="242"/>
      <c r="U39" s="242"/>
      <c r="V39" s="239"/>
      <c r="W39" s="236"/>
      <c r="X39" s="236"/>
      <c r="Y39" s="236"/>
      <c r="Z39" s="236"/>
      <c r="AA39" s="236"/>
      <c r="AB39" s="236"/>
      <c r="AC39" s="138"/>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P39" s="1"/>
      <c r="BR39" s="1"/>
      <c r="BV39" s="1"/>
      <c r="CA39" s="1"/>
      <c r="CE39" s="1"/>
      <c r="CF39" s="1"/>
      <c r="CG39" s="1"/>
      <c r="CH39" s="1"/>
      <c r="CI39" s="1"/>
      <c r="CJ39" s="1"/>
      <c r="CK39" s="1"/>
      <c r="CL39" s="1"/>
      <c r="CM39" s="1"/>
      <c r="CN39" s="1"/>
      <c r="CO39" s="1"/>
      <c r="CP39" s="1"/>
      <c r="CQ39" s="1"/>
      <c r="CR39" s="1"/>
    </row>
    <row r="40" spans="1:96" ht="19.5" customHeight="1">
      <c r="A40" s="222"/>
      <c r="B40" s="222"/>
      <c r="C40" s="222" t="s">
        <v>85</v>
      </c>
      <c r="D40" s="222" t="s">
        <v>159</v>
      </c>
      <c r="E40" s="229" t="s">
        <v>173</v>
      </c>
      <c r="F40" s="229"/>
      <c r="G40" s="249">
        <f>('January 08'!Z$45)</f>
        <v>11.8</v>
      </c>
      <c r="H40" s="249">
        <f>('February 08'!Z$45)</f>
        <v>12.9</v>
      </c>
      <c r="I40" s="249">
        <f>('March 08'!Z$45)</f>
        <v>10.4</v>
      </c>
      <c r="J40" s="249">
        <f>('April 08'!Z$45)</f>
        <v>12.1</v>
      </c>
      <c r="K40" s="249">
        <f>('May 08'!Z$45)</f>
        <v>14.4</v>
      </c>
      <c r="L40" s="249">
        <f>('June 08'!Z$45)</f>
        <v>16.3</v>
      </c>
      <c r="M40" s="249">
        <f>('July 08'!Z$45)</f>
        <v>18.4</v>
      </c>
      <c r="N40" s="249" t="str">
        <f>('August 08'!Z$45)</f>
        <v> </v>
      </c>
      <c r="O40" s="249" t="str">
        <f>('September 08'!Z$45)</f>
        <v> </v>
      </c>
      <c r="P40" s="249" t="str">
        <f>('October 08'!Z$45)</f>
        <v> </v>
      </c>
      <c r="Q40" s="249" t="str">
        <f>('November 08'!Z$45)</f>
        <v> </v>
      </c>
      <c r="R40" s="249" t="str">
        <f>('December 08'!Z$45)</f>
        <v> </v>
      </c>
      <c r="S40" s="242"/>
      <c r="T40" s="242" t="s">
        <v>148</v>
      </c>
      <c r="U40" s="243" t="s">
        <v>148</v>
      </c>
      <c r="V40" s="239"/>
      <c r="W40" s="236"/>
      <c r="X40" s="236"/>
      <c r="Y40" s="236"/>
      <c r="Z40" s="236"/>
      <c r="AA40" s="236" t="s">
        <v>160</v>
      </c>
      <c r="AB40" s="236"/>
      <c r="AC40" s="138"/>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row>
    <row r="41" spans="1:96" ht="19.5" customHeight="1">
      <c r="A41" s="222"/>
      <c r="B41" s="222"/>
      <c r="C41" s="222"/>
      <c r="D41" s="222" t="s">
        <v>161</v>
      </c>
      <c r="E41" s="229"/>
      <c r="F41" s="229"/>
      <c r="G41" s="249">
        <f>('January 08'!Z$47)</f>
        <v>10.367741935483869</v>
      </c>
      <c r="H41" s="249">
        <f>('February 08'!Z$47)</f>
        <v>9.624137931034484</v>
      </c>
      <c r="I41" s="249">
        <f>('March 08'!Z$47)</f>
        <v>8.88709677419355</v>
      </c>
      <c r="J41" s="249">
        <f>('April 08'!Z$47)</f>
        <v>10.056666666666668</v>
      </c>
      <c r="K41" s="249">
        <f>('May 08'!Z$47)</f>
        <v>12.358064516129032</v>
      </c>
      <c r="L41" s="249">
        <f>('June 08'!Z$47)</f>
        <v>14.846666666666668</v>
      </c>
      <c r="M41" s="249">
        <f>('July 08'!Z$47)</f>
        <v>17.04516129032258</v>
      </c>
      <c r="N41" s="249" t="str">
        <f>('August 08'!Z$47)</f>
        <v> </v>
      </c>
      <c r="O41" s="249" t="str">
        <f>('September 08'!Z$47)</f>
        <v> </v>
      </c>
      <c r="P41" s="249" t="str">
        <f>('October 08'!Z$47)</f>
        <v> </v>
      </c>
      <c r="Q41" s="249" t="str">
        <f>('November 08'!Z$47)</f>
        <v> </v>
      </c>
      <c r="R41" s="249" t="str">
        <f>('December 08'!Z$47)</f>
        <v> </v>
      </c>
      <c r="S41" s="242"/>
      <c r="T41" s="242" t="s">
        <v>148</v>
      </c>
      <c r="U41" s="243">
        <f>(IF(((SUM(G41:R41))=0)," ",(AVERAGE(G41:R41))))</f>
        <v>11.883647968642407</v>
      </c>
      <c r="V41" s="239" t="str">
        <f>(E40)</f>
        <v>(degrees C.)</v>
      </c>
      <c r="W41" s="236"/>
      <c r="X41" s="236"/>
      <c r="Y41" s="236"/>
      <c r="Z41" s="236"/>
      <c r="AA41" s="236" t="s">
        <v>161</v>
      </c>
      <c r="AB41" s="236"/>
      <c r="AC41" s="138"/>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row>
    <row r="42" spans="1:96" ht="19.5" customHeight="1">
      <c r="A42" s="222"/>
      <c r="B42" s="222"/>
      <c r="C42" s="222"/>
      <c r="D42" s="222" t="s">
        <v>162</v>
      </c>
      <c r="E42" s="229"/>
      <c r="F42" s="229"/>
      <c r="G42" s="249">
        <f>('January 08'!Z$46)</f>
        <v>8.3</v>
      </c>
      <c r="H42" s="249">
        <f>('February 08'!Z$46)</f>
        <v>8.3</v>
      </c>
      <c r="I42" s="249">
        <f>('March 08'!Z$46)</f>
        <v>7.6</v>
      </c>
      <c r="J42" s="249">
        <f>('April 08'!Z$46)</f>
        <v>8.9</v>
      </c>
      <c r="K42" s="249">
        <f>('May 08'!Z$46)</f>
        <v>10.8</v>
      </c>
      <c r="L42" s="249">
        <f>('June 08'!Z$46)</f>
        <v>13.5</v>
      </c>
      <c r="M42" s="249">
        <f>('July 08'!Z$46)</f>
        <v>15.7</v>
      </c>
      <c r="N42" s="249" t="str">
        <f>('August 08'!Z$46)</f>
        <v> </v>
      </c>
      <c r="O42" s="249" t="str">
        <f>('September 08'!Z$46)</f>
        <v> </v>
      </c>
      <c r="P42" s="249" t="str">
        <f>('October 08'!Z$46)</f>
        <v> </v>
      </c>
      <c r="Q42" s="249" t="str">
        <f>('November 08'!Z$46)</f>
        <v> </v>
      </c>
      <c r="R42" s="249" t="str">
        <f>('December 08'!Z$46)</f>
        <v> </v>
      </c>
      <c r="S42" s="242"/>
      <c r="T42" s="242" t="s">
        <v>148</v>
      </c>
      <c r="U42" s="243" t="s">
        <v>148</v>
      </c>
      <c r="V42" s="239"/>
      <c r="W42" s="236"/>
      <c r="X42" s="236"/>
      <c r="Y42" s="236"/>
      <c r="Z42" s="236"/>
      <c r="AA42" s="236" t="s">
        <v>163</v>
      </c>
      <c r="AB42" s="236"/>
      <c r="AC42" s="138"/>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row>
    <row r="43" spans="1:96" ht="19.5" customHeight="1">
      <c r="A43" s="222"/>
      <c r="B43" s="222"/>
      <c r="C43" s="222"/>
      <c r="D43" s="222"/>
      <c r="E43" s="229"/>
      <c r="F43" s="229"/>
      <c r="G43" s="247"/>
      <c r="H43" s="247"/>
      <c r="I43" s="247"/>
      <c r="J43" s="247"/>
      <c r="K43" s="247"/>
      <c r="L43" s="247"/>
      <c r="M43" s="247"/>
      <c r="N43" s="247"/>
      <c r="O43" s="247"/>
      <c r="P43" s="247"/>
      <c r="Q43" s="247"/>
      <c r="R43" s="247"/>
      <c r="S43" s="242"/>
      <c r="T43" s="242"/>
      <c r="U43" s="242"/>
      <c r="V43" s="239"/>
      <c r="W43" s="236"/>
      <c r="X43" s="236"/>
      <c r="Y43" s="236"/>
      <c r="Z43" s="236"/>
      <c r="AA43" s="236"/>
      <c r="AB43" s="236"/>
      <c r="AC43" s="138"/>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row>
    <row r="44" spans="1:96" ht="19.5" customHeight="1">
      <c r="A44" s="222"/>
      <c r="B44" s="222"/>
      <c r="C44" s="222" t="s">
        <v>86</v>
      </c>
      <c r="D44" s="222" t="s">
        <v>159</v>
      </c>
      <c r="E44" s="229" t="s">
        <v>173</v>
      </c>
      <c r="F44" s="229"/>
      <c r="G44" s="249">
        <f>('January 08'!AA$45)</f>
        <v>12.3</v>
      </c>
      <c r="H44" s="249">
        <f>('February 08'!AA$45)</f>
        <v>11.9</v>
      </c>
      <c r="I44" s="249">
        <f>('March 08'!AA$45)</f>
        <v>10.9</v>
      </c>
      <c r="J44" s="249">
        <f>('April 08'!AA$45)</f>
        <v>12.8</v>
      </c>
      <c r="K44" s="249">
        <f>('May 08'!AA$45)</f>
        <v>15.8</v>
      </c>
      <c r="L44" s="249">
        <f>('June 08'!AA$45)</f>
        <v>17.9</v>
      </c>
      <c r="M44" s="249">
        <f>('July 08'!AA$45)</f>
        <v>20</v>
      </c>
      <c r="N44" s="249" t="str">
        <f>('August 08'!AA$45)</f>
        <v> </v>
      </c>
      <c r="O44" s="249" t="str">
        <f>('September 08'!AA$45)</f>
        <v> </v>
      </c>
      <c r="P44" s="249" t="str">
        <f>('October 08'!AA$45)</f>
        <v> </v>
      </c>
      <c r="Q44" s="249" t="str">
        <f>('November 08'!AA$45)</f>
        <v> </v>
      </c>
      <c r="R44" s="249" t="str">
        <f>('December 08'!AA$45)</f>
        <v> </v>
      </c>
      <c r="S44" s="242"/>
      <c r="T44" s="242" t="s">
        <v>148</v>
      </c>
      <c r="U44" s="243">
        <f>(IF(((SUM(G44:R44))=0)," ",(MAX(G44:R44))))</f>
        <v>20</v>
      </c>
      <c r="V44" s="239"/>
      <c r="W44" s="236"/>
      <c r="X44" s="236"/>
      <c r="Y44" s="236"/>
      <c r="Z44" s="236"/>
      <c r="AA44" s="236" t="s">
        <v>160</v>
      </c>
      <c r="AB44" s="236"/>
      <c r="AC44" s="138"/>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P44" s="1"/>
      <c r="BR44" s="1"/>
      <c r="BV44" s="1"/>
      <c r="CA44" s="1"/>
      <c r="CE44" s="1"/>
      <c r="CF44" s="1"/>
      <c r="CG44" s="1"/>
      <c r="CH44" s="1"/>
      <c r="CI44" s="1"/>
      <c r="CJ44" s="1"/>
      <c r="CK44" s="1"/>
      <c r="CL44" s="1"/>
      <c r="CM44" s="1"/>
      <c r="CN44" s="1"/>
      <c r="CO44" s="1"/>
      <c r="CP44" s="1"/>
      <c r="CQ44" s="1"/>
      <c r="CR44" s="1"/>
    </row>
    <row r="45" spans="1:96" ht="19.5" customHeight="1">
      <c r="A45" s="222"/>
      <c r="B45" s="222"/>
      <c r="C45" s="222"/>
      <c r="D45" s="222" t="s">
        <v>161</v>
      </c>
      <c r="E45" s="229"/>
      <c r="F45" s="229"/>
      <c r="G45" s="249">
        <f>('January 08'!AA$47)</f>
        <v>9.609677419354838</v>
      </c>
      <c r="H45" s="249">
        <f>('February 08'!AA$47)</f>
        <v>9.162068965517241</v>
      </c>
      <c r="I45" s="249">
        <f>('March 08'!AA$47)</f>
        <v>9.096774193548388</v>
      </c>
      <c r="J45" s="249">
        <f>('April 08'!AA$47)</f>
        <v>10.753333333333334</v>
      </c>
      <c r="K45" s="249">
        <f>('May 08'!AA$47)</f>
        <v>13.219354838709682</v>
      </c>
      <c r="L45" s="249">
        <f>('June 08'!AA$47)</f>
        <v>16.226666666666667</v>
      </c>
      <c r="M45" s="249">
        <f>('July 08'!AA$47)</f>
        <v>18.57741935483871</v>
      </c>
      <c r="N45" s="249" t="str">
        <f>('August 08'!AA$47)</f>
        <v> </v>
      </c>
      <c r="O45" s="249" t="str">
        <f>('September 08'!AA$47)</f>
        <v> </v>
      </c>
      <c r="P45" s="249" t="str">
        <f>('October 08'!AA$47)</f>
        <v> </v>
      </c>
      <c r="Q45" s="249" t="str">
        <f>('November 08'!AA$47)</f>
        <v> </v>
      </c>
      <c r="R45" s="249" t="str">
        <f>('December 08'!AA$47)</f>
        <v> </v>
      </c>
      <c r="S45" s="242"/>
      <c r="T45" s="242" t="s">
        <v>148</v>
      </c>
      <c r="U45" s="243">
        <f>(IF(((SUM(G45:R45))=0)," ",(AVERAGE(G45:R45))))</f>
        <v>12.377899253138409</v>
      </c>
      <c r="V45" s="239" t="str">
        <f>(E44)</f>
        <v>(degrees C.)</v>
      </c>
      <c r="W45" s="236"/>
      <c r="X45" s="236"/>
      <c r="Y45" s="236"/>
      <c r="Z45" s="236"/>
      <c r="AA45" s="236" t="s">
        <v>161</v>
      </c>
      <c r="AB45" s="236"/>
      <c r="AC45" s="138"/>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1:96" ht="19.5" customHeight="1">
      <c r="A46" s="222"/>
      <c r="B46" s="222"/>
      <c r="C46" s="222"/>
      <c r="D46" s="222" t="s">
        <v>162</v>
      </c>
      <c r="E46" s="229"/>
      <c r="F46" s="229"/>
      <c r="G46" s="249">
        <f>('January 08'!AA$46)</f>
        <v>7</v>
      </c>
      <c r="H46" s="249">
        <f>('February 08'!AA$46)</f>
        <v>7.5</v>
      </c>
      <c r="I46" s="249">
        <f>('March 08'!AA$46)</f>
        <v>6.7</v>
      </c>
      <c r="J46" s="249">
        <f>('April 08'!AA$46)</f>
        <v>9.4</v>
      </c>
      <c r="K46" s="249">
        <f>('May 08'!AA$46)</f>
        <v>11.2</v>
      </c>
      <c r="L46" s="249">
        <f>('June 08'!AA$46)</f>
        <v>15</v>
      </c>
      <c r="M46" s="249">
        <f>('July 08'!AA$46)</f>
        <v>16.8</v>
      </c>
      <c r="N46" s="249" t="str">
        <f>('August 08'!AA$46)</f>
        <v> </v>
      </c>
      <c r="O46" s="249" t="str">
        <f>('September 08'!AA$46)</f>
        <v> </v>
      </c>
      <c r="P46" s="249" t="str">
        <f>('October 08'!AA$46)</f>
        <v> </v>
      </c>
      <c r="Q46" s="249" t="str">
        <f>('November 08'!AA$46)</f>
        <v> </v>
      </c>
      <c r="R46" s="249" t="str">
        <f>('December 08'!AA$46)</f>
        <v> </v>
      </c>
      <c r="S46" s="242"/>
      <c r="T46" s="242" t="s">
        <v>148</v>
      </c>
      <c r="U46" s="243">
        <f>(IF(((SUM(G46:R46))=0)," ",(MIN(G46:R46))))</f>
        <v>6.7</v>
      </c>
      <c r="V46" s="239"/>
      <c r="W46" s="236"/>
      <c r="X46" s="236"/>
      <c r="Y46" s="236"/>
      <c r="Z46" s="236"/>
      <c r="AA46" s="236" t="s">
        <v>163</v>
      </c>
      <c r="AB46" s="236"/>
      <c r="AC46" s="138"/>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row>
    <row r="47" spans="1:96" ht="19.5" customHeight="1">
      <c r="A47" s="222"/>
      <c r="B47" s="222"/>
      <c r="C47" s="222"/>
      <c r="D47" s="222"/>
      <c r="E47" s="229"/>
      <c r="F47" s="229"/>
      <c r="G47" s="234"/>
      <c r="H47" s="234"/>
      <c r="I47" s="234"/>
      <c r="J47" s="234"/>
      <c r="K47" s="234"/>
      <c r="L47" s="234"/>
      <c r="M47" s="234"/>
      <c r="N47" s="234"/>
      <c r="O47" s="234"/>
      <c r="P47" s="234"/>
      <c r="Q47" s="234"/>
      <c r="R47" s="234"/>
      <c r="S47" s="234"/>
      <c r="T47" s="234"/>
      <c r="U47" s="234"/>
      <c r="V47" s="239"/>
      <c r="W47" s="236"/>
      <c r="X47" s="236"/>
      <c r="Y47" s="236"/>
      <c r="Z47" s="236"/>
      <c r="AA47" s="236"/>
      <c r="AB47" s="236"/>
      <c r="AC47" s="138"/>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row>
    <row r="48" spans="1:96" ht="19.5" customHeight="1">
      <c r="A48" s="222"/>
      <c r="B48" s="222" t="s">
        <v>133</v>
      </c>
      <c r="C48" s="222"/>
      <c r="D48" s="222"/>
      <c r="E48" s="229"/>
      <c r="F48" s="229"/>
      <c r="G48" s="234"/>
      <c r="H48" s="234"/>
      <c r="I48" s="234"/>
      <c r="J48" s="234"/>
      <c r="K48" s="234"/>
      <c r="L48" s="234"/>
      <c r="M48" s="234"/>
      <c r="N48" s="234"/>
      <c r="O48" s="234"/>
      <c r="P48" s="234"/>
      <c r="Q48" s="234"/>
      <c r="R48" s="234"/>
      <c r="S48" s="234"/>
      <c r="T48" s="234"/>
      <c r="U48" s="234"/>
      <c r="V48" s="239"/>
      <c r="W48" s="236"/>
      <c r="X48" s="236"/>
      <c r="Y48" s="236"/>
      <c r="Z48" s="236"/>
      <c r="AA48" s="236"/>
      <c r="AB48" s="236"/>
      <c r="AC48" s="138"/>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P48" s="1"/>
      <c r="BR48" s="1"/>
      <c r="BV48" s="1"/>
      <c r="CA48" s="1"/>
      <c r="CE48" s="1"/>
      <c r="CF48" s="1"/>
      <c r="CG48" s="1"/>
      <c r="CH48" s="1"/>
      <c r="CI48" s="1"/>
      <c r="CJ48" s="1"/>
      <c r="CK48" s="1"/>
      <c r="CL48" s="1"/>
      <c r="CM48" s="1"/>
      <c r="CN48" s="1"/>
      <c r="CO48" s="1"/>
      <c r="CP48" s="1"/>
      <c r="CQ48" s="1"/>
      <c r="CR48" s="1"/>
    </row>
    <row r="49" spans="1:96" ht="19.5" customHeight="1">
      <c r="A49" s="222"/>
      <c r="B49" s="222"/>
      <c r="C49" s="222" t="s">
        <v>84</v>
      </c>
      <c r="D49" s="222" t="s">
        <v>159</v>
      </c>
      <c r="E49" s="229" t="s">
        <v>174</v>
      </c>
      <c r="F49" s="229"/>
      <c r="G49" s="244">
        <f>('January 08'!AC$45)</f>
        <v>18</v>
      </c>
      <c r="H49" s="244">
        <f>('February 08'!AC$45)</f>
        <v>10</v>
      </c>
      <c r="I49" s="244">
        <f>('March 08'!AC$45)</f>
        <v>6.5</v>
      </c>
      <c r="J49" s="244">
        <f>('April 08'!AC$45)</f>
        <v>13</v>
      </c>
      <c r="K49" s="244">
        <f>('May 08'!AC$45)</f>
        <v>7.5</v>
      </c>
      <c r="L49" s="244">
        <f>('June 08'!AC$45)</f>
        <v>17</v>
      </c>
      <c r="M49" s="244">
        <f>('July 08'!AC$45)</f>
        <v>12</v>
      </c>
      <c r="N49" s="244" t="str">
        <f>('August 08'!AC$45)</f>
        <v> </v>
      </c>
      <c r="O49" s="244" t="str">
        <f>('September 08'!AC$45)</f>
        <v> </v>
      </c>
      <c r="P49" s="244" t="str">
        <f>('October 08'!AC$45)</f>
        <v> </v>
      </c>
      <c r="Q49" s="244" t="str">
        <f>('November 08'!AC$45)</f>
        <v> </v>
      </c>
      <c r="R49" s="244" t="str">
        <f>('December 08'!AC$45)</f>
        <v> </v>
      </c>
      <c r="S49" s="245"/>
      <c r="T49" s="245" t="s">
        <v>148</v>
      </c>
      <c r="U49" s="246">
        <f>(IF(((SUM(G49:R49))=0)," ",(MAX(G49:R49))))</f>
        <v>18</v>
      </c>
      <c r="V49" s="239"/>
      <c r="W49" s="236"/>
      <c r="X49" s="236"/>
      <c r="Y49" s="236"/>
      <c r="Z49" s="236"/>
      <c r="AA49" s="236" t="s">
        <v>160</v>
      </c>
      <c r="AB49" s="236"/>
      <c r="AC49" s="138"/>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P49" s="1"/>
      <c r="BR49" s="1"/>
      <c r="BV49" s="1"/>
      <c r="CA49" s="1"/>
      <c r="CE49" s="1"/>
      <c r="CF49" s="1"/>
      <c r="CG49" s="1"/>
      <c r="CH49" s="1"/>
      <c r="CI49" s="1"/>
      <c r="CJ49" s="1"/>
      <c r="CK49" s="1"/>
      <c r="CL49" s="1"/>
      <c r="CM49" s="1"/>
      <c r="CN49" s="1"/>
      <c r="CO49" s="1"/>
      <c r="CP49" s="1"/>
      <c r="CQ49" s="1"/>
      <c r="CR49" s="1"/>
    </row>
    <row r="50" spans="1:96" ht="19.5" customHeight="1">
      <c r="A50" s="222"/>
      <c r="B50" s="224"/>
      <c r="C50" s="222"/>
      <c r="D50" s="222" t="s">
        <v>161</v>
      </c>
      <c r="E50" s="229"/>
      <c r="F50" s="229"/>
      <c r="G50" s="244">
        <f>('January 08'!AC$47)</f>
        <v>6.17741935483871</v>
      </c>
      <c r="H50" s="244">
        <f>('February 08'!AC$47)</f>
        <v>4.758620689655173</v>
      </c>
      <c r="I50" s="244">
        <f>('March 08'!AC$47)</f>
        <v>3.4193548387096775</v>
      </c>
      <c r="J50" s="244">
        <f>('April 08'!AC$47)</f>
        <v>4.266666666666667</v>
      </c>
      <c r="K50" s="244">
        <f>('May 08'!AC$47)</f>
        <v>4.483870967741935</v>
      </c>
      <c r="L50" s="244">
        <f>('June 08'!AC$47)</f>
        <v>6.966666666666667</v>
      </c>
      <c r="M50" s="244">
        <f>('July 08'!AC$47)</f>
        <v>7.370967741935484</v>
      </c>
      <c r="N50" s="244" t="str">
        <f>('August 08'!AC$47)</f>
        <v> </v>
      </c>
      <c r="O50" s="244" t="str">
        <f>('September 08'!AC$47)</f>
        <v> </v>
      </c>
      <c r="P50" s="244" t="str">
        <f>('October 08'!AC$47)</f>
        <v> </v>
      </c>
      <c r="Q50" s="244" t="str">
        <f>('November 08'!AC$47)</f>
        <v> </v>
      </c>
      <c r="R50" s="244" t="str">
        <f>('December 08'!AC$47)</f>
        <v> </v>
      </c>
      <c r="S50" s="245"/>
      <c r="T50" s="245" t="s">
        <v>148</v>
      </c>
      <c r="U50" s="246">
        <f>(IF(((SUM(G50:R50))=0)," ",(AVERAGE(G50:R50))))</f>
        <v>5.349080989459188</v>
      </c>
      <c r="V50" s="239" t="str">
        <f>(E49)</f>
        <v>(ml / l)</v>
      </c>
      <c r="W50" s="236"/>
      <c r="X50" s="236"/>
      <c r="Y50" s="236"/>
      <c r="Z50" s="236"/>
      <c r="AA50" s="236" t="s">
        <v>161</v>
      </c>
      <c r="AB50" s="236"/>
      <c r="AC50" s="138"/>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row>
    <row r="51" spans="1:96" ht="19.5" customHeight="1">
      <c r="A51" s="222"/>
      <c r="B51" s="222"/>
      <c r="C51" s="222"/>
      <c r="D51" s="222" t="s">
        <v>162</v>
      </c>
      <c r="E51" s="229"/>
      <c r="F51" s="229"/>
      <c r="G51" s="244">
        <f>('January 08'!AC$46)</f>
        <v>1.5</v>
      </c>
      <c r="H51" s="244">
        <f>('February 08'!AC$46)</f>
        <v>1</v>
      </c>
      <c r="I51" s="244">
        <f>('March 08'!AC$46)</f>
        <v>1</v>
      </c>
      <c r="J51" s="244">
        <f>('April 08'!AC$46)</f>
        <v>2</v>
      </c>
      <c r="K51" s="244">
        <f>('May 08'!AC$46)</f>
        <v>1</v>
      </c>
      <c r="L51" s="244">
        <f>('June 08'!AC$46)</f>
        <v>2.5</v>
      </c>
      <c r="M51" s="244">
        <f>('July 08'!AC$46)</f>
        <v>2</v>
      </c>
      <c r="N51" s="244" t="str">
        <f>('August 08'!AC$46)</f>
        <v> </v>
      </c>
      <c r="O51" s="244" t="str">
        <f>('September 08'!AC$46)</f>
        <v> </v>
      </c>
      <c r="P51" s="244" t="str">
        <f>('October 08'!AC$46)</f>
        <v> </v>
      </c>
      <c r="Q51" s="244" t="str">
        <f>('November 08'!AC$46)</f>
        <v> </v>
      </c>
      <c r="R51" s="244" t="str">
        <f>('December 08'!AC$46)</f>
        <v> </v>
      </c>
      <c r="S51" s="245"/>
      <c r="T51" s="245" t="s">
        <v>148</v>
      </c>
      <c r="U51" s="246">
        <f>(IF(((SUM(G51:R51))=0)," ",(MIN(G51:R51))))</f>
        <v>1</v>
      </c>
      <c r="V51" s="239"/>
      <c r="W51" s="236"/>
      <c r="X51" s="236"/>
      <c r="Y51" s="236"/>
      <c r="Z51" s="236"/>
      <c r="AA51" s="236" t="s">
        <v>163</v>
      </c>
      <c r="AB51" s="236"/>
      <c r="AC51" s="138"/>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row>
    <row r="52" spans="1:96" ht="19.5" customHeight="1">
      <c r="A52" s="222"/>
      <c r="B52" s="222"/>
      <c r="C52" s="222"/>
      <c r="D52" s="222"/>
      <c r="E52" s="229"/>
      <c r="F52" s="229"/>
      <c r="G52" s="250"/>
      <c r="H52" s="250"/>
      <c r="I52" s="250"/>
      <c r="J52" s="250"/>
      <c r="K52" s="250"/>
      <c r="L52" s="250"/>
      <c r="M52" s="250"/>
      <c r="N52" s="250"/>
      <c r="O52" s="250"/>
      <c r="P52" s="250"/>
      <c r="Q52" s="250"/>
      <c r="R52" s="250"/>
      <c r="S52" s="234"/>
      <c r="T52" s="234"/>
      <c r="U52" s="234"/>
      <c r="V52" s="239"/>
      <c r="W52" s="236"/>
      <c r="X52" s="236"/>
      <c r="Y52" s="236"/>
      <c r="Z52" s="236"/>
      <c r="AA52" s="236"/>
      <c r="AB52" s="236"/>
      <c r="AC52" s="138"/>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row>
    <row r="53" spans="1:96" ht="19.5" customHeight="1">
      <c r="A53" s="222"/>
      <c r="B53" s="222"/>
      <c r="C53" s="222" t="s">
        <v>85</v>
      </c>
      <c r="D53" s="222" t="s">
        <v>159</v>
      </c>
      <c r="E53" s="229" t="s">
        <v>174</v>
      </c>
      <c r="F53" s="229"/>
      <c r="G53" s="251">
        <f>('January 08'!AD$45)</f>
        <v>0.2</v>
      </c>
      <c r="H53" s="251">
        <f>('February 08'!AD$45)</f>
        <v>2.5</v>
      </c>
      <c r="I53" s="251">
        <f>('March 08'!AD$45)</f>
        <v>0.5</v>
      </c>
      <c r="J53" s="251">
        <f>('April 08'!AD$45)</f>
        <v>1.5</v>
      </c>
      <c r="K53" s="251">
        <f>('May 08'!AD$45)</f>
        <v>1</v>
      </c>
      <c r="L53" s="251">
        <f>('June 08'!AD$45)</f>
        <v>1.5</v>
      </c>
      <c r="M53" s="251">
        <f>('July 08'!AD$45)</f>
        <v>1.5</v>
      </c>
      <c r="N53" s="251" t="str">
        <f>('August 08'!AD$45)</f>
        <v> </v>
      </c>
      <c r="O53" s="251" t="str">
        <f>('September 08'!AD$45)</f>
        <v> </v>
      </c>
      <c r="P53" s="251" t="str">
        <f>('October 08'!AD$45)</f>
        <v> </v>
      </c>
      <c r="Q53" s="251" t="str">
        <f>('November 08'!AD$45)</f>
        <v> </v>
      </c>
      <c r="R53" s="251" t="str">
        <f>('December 08'!AD$45)</f>
        <v> </v>
      </c>
      <c r="S53" s="252"/>
      <c r="T53" s="252" t="s">
        <v>148</v>
      </c>
      <c r="U53" s="253" t="s">
        <v>148</v>
      </c>
      <c r="V53" s="239"/>
      <c r="W53" s="236"/>
      <c r="X53" s="236"/>
      <c r="Y53" s="236"/>
      <c r="Z53" s="236"/>
      <c r="AA53" s="236" t="s">
        <v>160</v>
      </c>
      <c r="AB53" s="236"/>
      <c r="AC53" s="138"/>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P53" s="1"/>
      <c r="BR53" s="1"/>
      <c r="BV53" s="1"/>
      <c r="CA53" s="1"/>
      <c r="CE53" s="1"/>
      <c r="CF53" s="1"/>
      <c r="CG53" s="1"/>
      <c r="CH53" s="1"/>
      <c r="CI53" s="1"/>
      <c r="CJ53" s="1"/>
      <c r="CK53" s="1"/>
      <c r="CL53" s="1"/>
      <c r="CM53" s="1"/>
      <c r="CN53" s="1"/>
      <c r="CO53" s="1"/>
      <c r="CP53" s="1"/>
      <c r="CQ53" s="1"/>
      <c r="CR53" s="1"/>
    </row>
    <row r="54" spans="1:96" ht="19.5" customHeight="1">
      <c r="A54" s="222"/>
      <c r="B54" s="222"/>
      <c r="C54" s="222"/>
      <c r="D54" s="222" t="s">
        <v>161</v>
      </c>
      <c r="E54" s="229"/>
      <c r="F54" s="229"/>
      <c r="G54" s="251">
        <f>('January 08'!AD$47)</f>
        <v>0.030000000000000002</v>
      </c>
      <c r="H54" s="251">
        <f>('February 08'!AD$47)</f>
        <v>0.15551724137931022</v>
      </c>
      <c r="I54" s="251">
        <f>('March 08'!AD$47)</f>
        <v>0.07935483870967744</v>
      </c>
      <c r="J54" s="251">
        <f>('April 08'!AD$47)</f>
        <v>0.09133333333333331</v>
      </c>
      <c r="K54" s="251">
        <f>('May 08'!AD$47)</f>
        <v>0.1367741935483871</v>
      </c>
      <c r="L54" s="251">
        <f>('June 08'!AD$47)</f>
        <v>0.4</v>
      </c>
      <c r="M54" s="251">
        <f>('July 08'!AD$47)</f>
        <v>0.19130434782608696</v>
      </c>
      <c r="N54" s="251" t="str">
        <f>('August 08'!AD$47)</f>
        <v> </v>
      </c>
      <c r="O54" s="251" t="str">
        <f>('September 08'!AD$47)</f>
        <v> </v>
      </c>
      <c r="P54" s="251" t="str">
        <f>('October 08'!AD$47)</f>
        <v> </v>
      </c>
      <c r="Q54" s="251" t="str">
        <f>('November 08'!AD$47)</f>
        <v> </v>
      </c>
      <c r="R54" s="251" t="str">
        <f>('December 08'!AD$47)</f>
        <v> </v>
      </c>
      <c r="S54" s="252"/>
      <c r="T54" s="252" t="s">
        <v>148</v>
      </c>
      <c r="U54" s="253">
        <f>(IF(((SUM(G54:R54))=0)," ",(AVERAGE(G54:R54))))</f>
        <v>0.15489770782811357</v>
      </c>
      <c r="V54" s="239" t="str">
        <f>(E53)</f>
        <v>(ml / l)</v>
      </c>
      <c r="W54" s="236"/>
      <c r="X54" s="236"/>
      <c r="Y54" s="236"/>
      <c r="Z54" s="236"/>
      <c r="AA54" s="236" t="s">
        <v>161</v>
      </c>
      <c r="AB54" s="236"/>
      <c r="AC54" s="138"/>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P54" s="1"/>
      <c r="BR54" s="1"/>
      <c r="BV54" s="1"/>
      <c r="CA54" s="1"/>
      <c r="CE54" s="1"/>
      <c r="CF54" s="1"/>
      <c r="CG54" s="1"/>
      <c r="CH54" s="1"/>
      <c r="CI54" s="1"/>
      <c r="CJ54" s="1"/>
      <c r="CK54" s="1"/>
      <c r="CL54" s="1"/>
      <c r="CM54" s="1"/>
      <c r="CN54" s="1"/>
      <c r="CO54" s="1"/>
      <c r="CP54" s="1"/>
      <c r="CQ54" s="1"/>
      <c r="CR54" s="1"/>
    </row>
    <row r="55" spans="1:96" ht="19.5" customHeight="1">
      <c r="A55" s="222"/>
      <c r="B55" s="222"/>
      <c r="C55" s="222"/>
      <c r="D55" s="222" t="s">
        <v>162</v>
      </c>
      <c r="E55" s="229"/>
      <c r="F55" s="229"/>
      <c r="G55" s="251">
        <f>('January 08'!AD$46)</f>
        <v>0</v>
      </c>
      <c r="H55" s="251">
        <f>('February 08'!AD$46)</f>
        <v>0</v>
      </c>
      <c r="I55" s="251">
        <f>('March 08'!AD$46)</f>
        <v>0</v>
      </c>
      <c r="J55" s="251">
        <f>('April 08'!AD$46)</f>
        <v>0.01</v>
      </c>
      <c r="K55" s="251">
        <f>('May 08'!AD$46)</f>
        <v>0.01</v>
      </c>
      <c r="L55" s="251">
        <f>('June 08'!AD$46)</f>
        <v>0.1</v>
      </c>
      <c r="M55" s="251">
        <f>('July 08'!AD$46)</f>
        <v>0.1</v>
      </c>
      <c r="N55" s="251" t="str">
        <f>('August 08'!AD$46)</f>
        <v> </v>
      </c>
      <c r="O55" s="251" t="str">
        <f>('September 08'!AD$46)</f>
        <v> </v>
      </c>
      <c r="P55" s="251" t="str">
        <f>('October 08'!AD$46)</f>
        <v> </v>
      </c>
      <c r="Q55" s="251" t="str">
        <f>('November 08'!AD$46)</f>
        <v> </v>
      </c>
      <c r="R55" s="251" t="str">
        <f>('December 08'!AD$46)</f>
        <v> </v>
      </c>
      <c r="S55" s="252"/>
      <c r="T55" s="252" t="s">
        <v>148</v>
      </c>
      <c r="U55" s="253" t="s">
        <v>148</v>
      </c>
      <c r="V55" s="239"/>
      <c r="W55" s="236"/>
      <c r="X55" s="236"/>
      <c r="Y55" s="236"/>
      <c r="Z55" s="236"/>
      <c r="AA55" s="236" t="s">
        <v>163</v>
      </c>
      <c r="AB55" s="236"/>
      <c r="AC55" s="138"/>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row>
    <row r="56" spans="1:96" ht="19.5" customHeight="1">
      <c r="A56" s="222"/>
      <c r="B56" s="222"/>
      <c r="C56" s="222"/>
      <c r="D56" s="222"/>
      <c r="E56" s="229"/>
      <c r="F56" s="229"/>
      <c r="G56" s="254"/>
      <c r="H56" s="254"/>
      <c r="I56" s="254"/>
      <c r="J56" s="254"/>
      <c r="K56" s="254"/>
      <c r="L56" s="254"/>
      <c r="M56" s="254"/>
      <c r="N56" s="254"/>
      <c r="O56" s="254"/>
      <c r="P56" s="254"/>
      <c r="Q56" s="254"/>
      <c r="R56" s="254"/>
      <c r="S56" s="252"/>
      <c r="T56" s="252"/>
      <c r="U56" s="252"/>
      <c r="V56" s="239"/>
      <c r="W56" s="236"/>
      <c r="X56" s="236"/>
      <c r="Y56" s="236"/>
      <c r="Z56" s="236"/>
      <c r="AA56" s="236"/>
      <c r="AB56" s="236"/>
      <c r="AC56" s="138"/>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row>
    <row r="57" spans="1:96" ht="19.5" customHeight="1">
      <c r="A57" s="222"/>
      <c r="B57" s="222"/>
      <c r="C57" s="222" t="s">
        <v>86</v>
      </c>
      <c r="D57" s="222" t="s">
        <v>159</v>
      </c>
      <c r="E57" s="229" t="s">
        <v>174</v>
      </c>
      <c r="F57" s="229"/>
      <c r="G57" s="251">
        <f>('January 08'!AE$45)</f>
        <v>0.01</v>
      </c>
      <c r="H57" s="251">
        <f>('February 08'!AE$45)</f>
        <v>0.01</v>
      </c>
      <c r="I57" s="251">
        <f>('March 08'!AE$45)</f>
        <v>0.01</v>
      </c>
      <c r="J57" s="251">
        <f>('April 08'!AE$45)</f>
        <v>0.1</v>
      </c>
      <c r="K57" s="251">
        <f>('May 08'!AE$45)</f>
        <v>0.1</v>
      </c>
      <c r="L57" s="251">
        <f>('June 08'!AE$45)</f>
        <v>0.1</v>
      </c>
      <c r="M57" s="251">
        <f>('July 08'!AE$45)</f>
        <v>0.1</v>
      </c>
      <c r="N57" s="251" t="str">
        <f>('August 08'!AE$45)</f>
        <v> </v>
      </c>
      <c r="O57" s="251" t="str">
        <f>('September 08'!AE$45)</f>
        <v> </v>
      </c>
      <c r="P57" s="251" t="str">
        <f>('October 08'!AE$45)</f>
        <v> </v>
      </c>
      <c r="Q57" s="251" t="str">
        <f>('November 08'!AE$45)</f>
        <v> </v>
      </c>
      <c r="R57" s="251" t="str">
        <f>('December 08'!AE$45)</f>
        <v> </v>
      </c>
      <c r="S57" s="252"/>
      <c r="T57" s="252" t="s">
        <v>148</v>
      </c>
      <c r="U57" s="253">
        <f>(IF(((SUM(G57:R57))=0)," ",(MAX(G57:R57))))</f>
        <v>0.1</v>
      </c>
      <c r="V57" s="239"/>
      <c r="W57" s="236"/>
      <c r="X57" s="255">
        <v>0.3</v>
      </c>
      <c r="Y57" s="236"/>
      <c r="Z57" s="236"/>
      <c r="AA57" s="236" t="s">
        <v>160</v>
      </c>
      <c r="AB57" s="236"/>
      <c r="AC57" s="138"/>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row>
    <row r="58" spans="1:96" ht="19.5" customHeight="1">
      <c r="A58" s="222"/>
      <c r="B58" s="222"/>
      <c r="C58" s="222"/>
      <c r="D58" s="222" t="s">
        <v>161</v>
      </c>
      <c r="E58" s="229"/>
      <c r="F58" s="229"/>
      <c r="G58" s="251">
        <f>('January 08'!AE$47)</f>
        <v>0.0022580645161290325</v>
      </c>
      <c r="H58" s="251">
        <f>('February 08'!AE$47)</f>
        <v>0.0010344827586206897</v>
      </c>
      <c r="I58" s="251">
        <f>('March 08'!AE$47)</f>
        <v>0.0025806451612903226</v>
      </c>
      <c r="J58" s="251">
        <f>('April 08'!AE$47)</f>
        <v>0.004666666666666667</v>
      </c>
      <c r="K58" s="251">
        <f>('May 08'!AE$47)</f>
        <v>0.10000000000000005</v>
      </c>
      <c r="L58" s="251">
        <f>('June 08'!AE$47)</f>
        <v>0.1</v>
      </c>
      <c r="M58" s="251">
        <f>('July 08'!AE$47)</f>
        <v>0.10000000000000005</v>
      </c>
      <c r="N58" s="251" t="str">
        <f>('August 08'!AE$47)</f>
        <v> </v>
      </c>
      <c r="O58" s="251" t="str">
        <f>('September 08'!AE$47)</f>
        <v> </v>
      </c>
      <c r="P58" s="251" t="str">
        <f>('October 08'!AE$47)</f>
        <v> </v>
      </c>
      <c r="Q58" s="251" t="str">
        <f>('November 08'!AE$47)</f>
        <v> </v>
      </c>
      <c r="R58" s="251" t="str">
        <f>('December 08'!AE$47)</f>
        <v> </v>
      </c>
      <c r="S58" s="252"/>
      <c r="T58" s="252" t="s">
        <v>148</v>
      </c>
      <c r="U58" s="246">
        <f>(IF(((SUM(G58:R58))=0)," ",(AVERAGE(G58:R58))))</f>
        <v>0.044362837014672404</v>
      </c>
      <c r="V58" s="239" t="str">
        <f>(E57)</f>
        <v>(ml / l)</v>
      </c>
      <c r="W58" s="236"/>
      <c r="X58" s="236"/>
      <c r="Y58" s="236"/>
      <c r="Z58" s="236"/>
      <c r="AA58" s="236" t="s">
        <v>161</v>
      </c>
      <c r="AB58" s="236"/>
      <c r="AC58" s="138"/>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row>
    <row r="59" spans="1:96" ht="19.5" customHeight="1">
      <c r="A59" s="222"/>
      <c r="B59" s="222"/>
      <c r="C59" s="222"/>
      <c r="D59" s="222" t="s">
        <v>162</v>
      </c>
      <c r="E59" s="229"/>
      <c r="F59" s="229"/>
      <c r="G59" s="251">
        <f>('January 08'!AE$46)</f>
        <v>0</v>
      </c>
      <c r="H59" s="251">
        <f>('February 08'!AE$46)</f>
        <v>0</v>
      </c>
      <c r="I59" s="251">
        <f>('March 08'!AE$46)</f>
        <v>0</v>
      </c>
      <c r="J59" s="251">
        <f>('April 08'!AE$46)</f>
        <v>0</v>
      </c>
      <c r="K59" s="251">
        <f>('May 08'!AE$46)</f>
        <v>0.1</v>
      </c>
      <c r="L59" s="251">
        <f>('June 08'!AE$46)</f>
        <v>0.1</v>
      </c>
      <c r="M59" s="251">
        <f>('July 08'!AE$46)</f>
        <v>0.1</v>
      </c>
      <c r="N59" s="251" t="str">
        <f>('August 08'!AE$46)</f>
        <v> </v>
      </c>
      <c r="O59" s="251" t="str">
        <f>('September 08'!AE$46)</f>
        <v> </v>
      </c>
      <c r="P59" s="251" t="str">
        <f>('October 08'!AE$46)</f>
        <v> </v>
      </c>
      <c r="Q59" s="251" t="str">
        <f>('November 08'!AE$46)</f>
        <v> </v>
      </c>
      <c r="R59" s="251" t="str">
        <f>('December 08'!AE$46)</f>
        <v> </v>
      </c>
      <c r="S59" s="252"/>
      <c r="T59" s="252" t="s">
        <v>148</v>
      </c>
      <c r="U59" s="246">
        <f>(MIN(G59:R59))</f>
        <v>0</v>
      </c>
      <c r="V59" s="239"/>
      <c r="W59" s="236"/>
      <c r="X59" s="236"/>
      <c r="Y59" s="236"/>
      <c r="Z59" s="236"/>
      <c r="AA59" s="236" t="s">
        <v>163</v>
      </c>
      <c r="AB59" s="236"/>
      <c r="AC59" s="138"/>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row>
    <row r="60" spans="1:96" ht="19.5" customHeight="1">
      <c r="A60" s="222"/>
      <c r="B60" s="222"/>
      <c r="C60" s="222"/>
      <c r="D60" s="222"/>
      <c r="E60" s="229"/>
      <c r="F60" s="229"/>
      <c r="G60" s="234"/>
      <c r="H60" s="234"/>
      <c r="I60" s="234"/>
      <c r="J60" s="234"/>
      <c r="K60" s="234"/>
      <c r="L60" s="234"/>
      <c r="M60" s="234"/>
      <c r="N60" s="234"/>
      <c r="O60" s="234"/>
      <c r="P60" s="234"/>
      <c r="Q60" s="234"/>
      <c r="R60" s="234"/>
      <c r="S60" s="234"/>
      <c r="T60" s="234"/>
      <c r="U60" s="234"/>
      <c r="V60" s="239"/>
      <c r="W60" s="236"/>
      <c r="X60" s="236"/>
      <c r="Y60" s="236"/>
      <c r="Z60" s="236"/>
      <c r="AA60" s="236"/>
      <c r="AB60" s="236"/>
      <c r="AC60" s="138"/>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row>
    <row r="61" spans="1:79" ht="15.75" customHeight="1">
      <c r="A61" s="222" t="str">
        <f>(A1)</f>
        <v>BRUNSWICK SEWER DISTRICT</v>
      </c>
      <c r="B61" s="222"/>
      <c r="C61" s="222"/>
      <c r="D61" s="222"/>
      <c r="E61" s="222"/>
      <c r="F61" s="222"/>
      <c r="G61" s="236"/>
      <c r="H61" s="236"/>
      <c r="I61" s="235"/>
      <c r="J61" s="235"/>
      <c r="K61" s="235"/>
      <c r="L61" s="235" t="str">
        <f>(L1)</f>
        <v>State Discharge License Number W 002600-5L-C-R</v>
      </c>
      <c r="M61" s="236"/>
      <c r="N61" s="256"/>
      <c r="O61" s="256"/>
      <c r="P61" s="234"/>
      <c r="Q61" s="234"/>
      <c r="R61" s="234"/>
      <c r="S61" s="256"/>
      <c r="T61" s="234"/>
      <c r="U61" s="234"/>
      <c r="V61" s="234"/>
      <c r="W61" s="236"/>
      <c r="X61" s="234" t="str">
        <f>(X1)</f>
        <v>Gregory H. Thulen</v>
      </c>
      <c r="Y61" s="236"/>
      <c r="Z61" s="236"/>
      <c r="AA61" s="236"/>
      <c r="AB61" s="236"/>
      <c r="AC61" s="138"/>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P61" s="1"/>
      <c r="BR61" s="1"/>
      <c r="BV61" s="1"/>
      <c r="CA61" s="1"/>
    </row>
    <row r="62" spans="1:79" ht="15.75" customHeight="1">
      <c r="A62" s="222"/>
      <c r="B62" s="222"/>
      <c r="C62" s="222"/>
      <c r="D62" s="222"/>
      <c r="E62" s="222"/>
      <c r="F62" s="222"/>
      <c r="G62" s="236"/>
      <c r="H62" s="236"/>
      <c r="I62" s="236"/>
      <c r="J62" s="236"/>
      <c r="K62" s="236"/>
      <c r="L62" s="236"/>
      <c r="M62" s="236"/>
      <c r="N62" s="256"/>
      <c r="O62" s="256"/>
      <c r="P62" s="256"/>
      <c r="Q62" s="257"/>
      <c r="R62" s="256"/>
      <c r="S62" s="256"/>
      <c r="T62" s="256"/>
      <c r="U62" s="257"/>
      <c r="V62" s="256"/>
      <c r="W62" s="236"/>
      <c r="X62" s="256"/>
      <c r="Y62" s="236"/>
      <c r="Z62" s="236"/>
      <c r="AA62" s="236"/>
      <c r="AB62" s="236"/>
      <c r="AC62" s="138"/>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P62" s="1"/>
      <c r="BR62" s="1"/>
      <c r="BV62" s="1"/>
      <c r="CA62" s="1"/>
    </row>
    <row r="63" spans="1:79" ht="15.75" customHeight="1">
      <c r="A63" s="222" t="str">
        <f>(A3)</f>
        <v>Annual Report of Treatment Operations:  2008.</v>
      </c>
      <c r="B63" s="222"/>
      <c r="C63" s="222"/>
      <c r="D63" s="222"/>
      <c r="E63" s="222"/>
      <c r="F63" s="222"/>
      <c r="G63" s="236"/>
      <c r="H63" s="236"/>
      <c r="I63" s="235"/>
      <c r="J63" s="235"/>
      <c r="K63" s="235"/>
      <c r="L63" s="235" t="str">
        <f>(L3)</f>
        <v>N.P.D.E.S. Permit Number ME 0100102</v>
      </c>
      <c r="M63" s="236"/>
      <c r="N63" s="256"/>
      <c r="O63" s="256"/>
      <c r="P63" s="234"/>
      <c r="Q63" s="234"/>
      <c r="R63" s="234"/>
      <c r="S63" s="256"/>
      <c r="T63" s="234"/>
      <c r="U63" s="234"/>
      <c r="V63" s="234"/>
      <c r="W63" s="236"/>
      <c r="X63" s="234" t="str">
        <f>(X3)</f>
        <v>Treatment Operations Division Supervisor</v>
      </c>
      <c r="Y63" s="236"/>
      <c r="Z63" s="236"/>
      <c r="AA63" s="236"/>
      <c r="AB63" s="236"/>
      <c r="AC63" s="138"/>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P63" s="1"/>
      <c r="BR63" s="1"/>
      <c r="BV63" s="1"/>
      <c r="CA63" s="1"/>
    </row>
    <row r="64" spans="1:55" ht="15.75" customHeight="1">
      <c r="A64" s="222"/>
      <c r="B64" s="222"/>
      <c r="C64" s="222"/>
      <c r="D64" s="222"/>
      <c r="E64" s="222"/>
      <c r="F64" s="222"/>
      <c r="G64" s="236"/>
      <c r="H64" s="236"/>
      <c r="I64" s="236"/>
      <c r="J64" s="236"/>
      <c r="K64" s="236"/>
      <c r="L64" s="236"/>
      <c r="M64" s="236"/>
      <c r="N64" s="236"/>
      <c r="O64" s="236"/>
      <c r="P64" s="236"/>
      <c r="Q64" s="236"/>
      <c r="R64" s="236"/>
      <c r="S64" s="236"/>
      <c r="T64" s="236"/>
      <c r="U64" s="236"/>
      <c r="V64" s="234"/>
      <c r="W64" s="236"/>
      <c r="X64" s="236"/>
      <c r="Y64" s="236"/>
      <c r="Z64" s="236"/>
      <c r="AA64" s="236"/>
      <c r="AB64" s="236"/>
      <c r="AC64" s="138"/>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5.75" customHeight="1">
      <c r="A65" s="222" t="str">
        <f>(A5)</f>
        <v>\\bsd-server\Shared\Operations\TREATMENT PLANT DIVISION\STATE  REPORT\[2008 StateReport.xls]August 08</v>
      </c>
      <c r="B65" s="222"/>
      <c r="C65" s="222"/>
      <c r="D65" s="222"/>
      <c r="E65" s="222"/>
      <c r="F65" s="222"/>
      <c r="G65" s="236"/>
      <c r="H65" s="236"/>
      <c r="I65" s="236"/>
      <c r="J65" s="236"/>
      <c r="K65" s="236"/>
      <c r="L65" s="236"/>
      <c r="M65" s="257"/>
      <c r="N65" s="236"/>
      <c r="O65" s="236"/>
      <c r="P65" s="236"/>
      <c r="Q65" s="236"/>
      <c r="R65" s="236"/>
      <c r="S65" s="236"/>
      <c r="T65" s="236"/>
      <c r="U65" s="236"/>
      <c r="V65" s="239"/>
      <c r="W65" s="236"/>
      <c r="X65" s="239" t="s">
        <v>114</v>
      </c>
      <c r="Y65" s="236"/>
      <c r="Z65" s="236"/>
      <c r="AA65" s="236"/>
      <c r="AB65" s="236"/>
      <c r="AC65" s="138"/>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5.75" customHeight="1">
      <c r="A66" s="222"/>
      <c r="B66" s="222"/>
      <c r="C66" s="222"/>
      <c r="D66" s="222"/>
      <c r="E66" s="222"/>
      <c r="F66" s="222"/>
      <c r="G66" s="236"/>
      <c r="H66" s="236"/>
      <c r="I66" s="236"/>
      <c r="J66" s="236"/>
      <c r="K66" s="236"/>
      <c r="L66" s="236"/>
      <c r="M66" s="257"/>
      <c r="N66" s="236"/>
      <c r="O66" s="236"/>
      <c r="P66" s="236"/>
      <c r="Q66" s="236"/>
      <c r="R66" s="236"/>
      <c r="S66" s="222"/>
      <c r="T66" s="222"/>
      <c r="U66" s="222"/>
      <c r="V66" s="222"/>
      <c r="W66" s="222"/>
      <c r="X66" s="222"/>
      <c r="Y66" s="222"/>
      <c r="Z66" s="222"/>
      <c r="AA66" s="222"/>
      <c r="AB66" s="222"/>
      <c r="AC66" s="138"/>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5.75" customHeight="1">
      <c r="A67" s="222"/>
      <c r="B67" s="222"/>
      <c r="C67" s="222"/>
      <c r="D67" s="222"/>
      <c r="E67" s="222"/>
      <c r="F67" s="222"/>
      <c r="G67" s="236"/>
      <c r="H67" s="236"/>
      <c r="I67" s="236"/>
      <c r="J67" s="236"/>
      <c r="K67" s="236"/>
      <c r="L67" s="236"/>
      <c r="M67" s="236"/>
      <c r="N67" s="236"/>
      <c r="O67" s="236"/>
      <c r="P67" s="236"/>
      <c r="Q67" s="236"/>
      <c r="R67" s="236"/>
      <c r="S67" s="222"/>
      <c r="T67" s="356" t="str">
        <f>(T7)</f>
        <v>A       N       N       U       A       L</v>
      </c>
      <c r="U67" s="357"/>
      <c r="V67" s="358"/>
      <c r="W67" s="222"/>
      <c r="X67" s="230" t="str">
        <f>(X7)</f>
        <v>P E R M I T</v>
      </c>
      <c r="Y67" s="222"/>
      <c r="Z67" s="222"/>
      <c r="AA67" s="222"/>
      <c r="AB67" s="222"/>
      <c r="AC67" s="138"/>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5.75" customHeight="1">
      <c r="A68" s="222"/>
      <c r="B68" s="231" t="str">
        <f>(B8)</f>
        <v>Parameter</v>
      </c>
      <c r="C68" s="231"/>
      <c r="D68" s="231" t="str">
        <f>(D8)</f>
        <v>Function</v>
      </c>
      <c r="E68" s="232" t="str">
        <f>(E8)</f>
        <v>Units</v>
      </c>
      <c r="F68" s="232"/>
      <c r="G68" s="233" t="str">
        <f aca="true" t="shared" si="0" ref="G68:R68">(G8)</f>
        <v>JANUARY</v>
      </c>
      <c r="H68" s="233" t="str">
        <f t="shared" si="0"/>
        <v>FEBRUARY</v>
      </c>
      <c r="I68" s="233" t="str">
        <f t="shared" si="0"/>
        <v>MARCH</v>
      </c>
      <c r="J68" s="233" t="str">
        <f t="shared" si="0"/>
        <v>APRIL</v>
      </c>
      <c r="K68" s="233" t="str">
        <f t="shared" si="0"/>
        <v>MAY</v>
      </c>
      <c r="L68" s="233" t="str">
        <f t="shared" si="0"/>
        <v>JUNE</v>
      </c>
      <c r="M68" s="233" t="str">
        <f t="shared" si="0"/>
        <v>JULY</v>
      </c>
      <c r="N68" s="233" t="str">
        <f t="shared" si="0"/>
        <v>AUGUST</v>
      </c>
      <c r="O68" s="233" t="str">
        <f t="shared" si="0"/>
        <v>SEPTEMBER</v>
      </c>
      <c r="P68" s="233" t="str">
        <f t="shared" si="0"/>
        <v>OCTOBER</v>
      </c>
      <c r="Q68" s="233" t="str">
        <f t="shared" si="0"/>
        <v>NOVEMBER</v>
      </c>
      <c r="R68" s="233" t="str">
        <f t="shared" si="0"/>
        <v>DECEMBER</v>
      </c>
      <c r="S68" s="232"/>
      <c r="T68" s="232" t="str">
        <f>(T8)</f>
        <v>Total</v>
      </c>
      <c r="U68" s="232" t="str">
        <f>(U8)</f>
        <v>Max/Avg/Min</v>
      </c>
      <c r="V68" s="232" t="str">
        <f>(V8)</f>
        <v>Units</v>
      </c>
      <c r="W68" s="222"/>
      <c r="X68" s="232" t="str">
        <f>(X8)</f>
        <v>Limits</v>
      </c>
      <c r="Y68" s="222"/>
      <c r="Z68" s="222"/>
      <c r="AA68" s="222"/>
      <c r="AB68" s="222"/>
      <c r="AC68" s="138"/>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5.75" customHeight="1">
      <c r="A69" s="222"/>
      <c r="B69" s="222"/>
      <c r="C69" s="222"/>
      <c r="D69" s="222"/>
      <c r="E69" s="225"/>
      <c r="F69" s="225"/>
      <c r="G69" s="234"/>
      <c r="H69" s="234"/>
      <c r="I69" s="234"/>
      <c r="J69" s="234"/>
      <c r="K69" s="234"/>
      <c r="L69" s="234"/>
      <c r="M69" s="234"/>
      <c r="N69" s="234"/>
      <c r="O69" s="234"/>
      <c r="P69" s="234"/>
      <c r="Q69" s="234"/>
      <c r="R69" s="234"/>
      <c r="S69" s="234"/>
      <c r="T69" s="234"/>
      <c r="U69" s="234"/>
      <c r="V69" s="234"/>
      <c r="W69" s="236"/>
      <c r="X69" s="236"/>
      <c r="Y69" s="236"/>
      <c r="Z69" s="236"/>
      <c r="AA69" s="236"/>
      <c r="AB69" s="222"/>
      <c r="AC69" s="138"/>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ht="17.25" customHeight="1">
      <c r="A70" s="222"/>
      <c r="B70" s="222" t="s">
        <v>16</v>
      </c>
      <c r="C70" s="222"/>
      <c r="D70" s="222"/>
      <c r="E70" s="229"/>
      <c r="F70" s="229"/>
      <c r="G70" s="234"/>
      <c r="H70" s="234"/>
      <c r="I70" s="234"/>
      <c r="J70" s="234"/>
      <c r="K70" s="234"/>
      <c r="L70" s="234"/>
      <c r="M70" s="234"/>
      <c r="N70" s="234"/>
      <c r="O70" s="234"/>
      <c r="P70" s="234"/>
      <c r="Q70" s="234"/>
      <c r="R70" s="234"/>
      <c r="S70" s="234"/>
      <c r="T70" s="234"/>
      <c r="U70" s="234"/>
      <c r="V70" s="239"/>
      <c r="W70" s="236"/>
      <c r="X70" s="236"/>
      <c r="Y70" s="236"/>
      <c r="Z70" s="236"/>
      <c r="AA70" s="236"/>
      <c r="AB70" s="222"/>
      <c r="AC70" s="138"/>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17.25" customHeight="1">
      <c r="A71" s="222"/>
      <c r="B71" s="222"/>
      <c r="C71" s="222" t="s">
        <v>84</v>
      </c>
      <c r="D71" s="222" t="s">
        <v>159</v>
      </c>
      <c r="E71" s="229" t="s">
        <v>175</v>
      </c>
      <c r="F71" s="229"/>
      <c r="G71" s="241">
        <f>('January 08'!AI$45)</f>
        <v>245</v>
      </c>
      <c r="H71" s="241">
        <f>('February 08'!AI$45)</f>
        <v>246</v>
      </c>
      <c r="I71" s="241">
        <f>('March 08'!AI$45)</f>
        <v>196</v>
      </c>
      <c r="J71" s="241">
        <f>('April 08'!AI$45)</f>
        <v>169</v>
      </c>
      <c r="K71" s="241">
        <f>('May 08'!AI$45)</f>
        <v>280</v>
      </c>
      <c r="L71" s="241">
        <f>('June 08'!AI$45)</f>
        <v>311</v>
      </c>
      <c r="M71" s="241">
        <f>('July 08'!AI$45)</f>
        <v>331</v>
      </c>
      <c r="N71" s="241">
        <f>('August 08'!AI$45)</f>
        <v>325</v>
      </c>
      <c r="O71" s="241" t="str">
        <f>('September 08'!AI$45)</f>
        <v> </v>
      </c>
      <c r="P71" s="241" t="str">
        <f>('October 08'!AI$45)</f>
        <v> </v>
      </c>
      <c r="Q71" s="241" t="str">
        <f>('November 08'!AI$45)</f>
        <v> </v>
      </c>
      <c r="R71" s="241" t="str">
        <f>('December 08'!AI$45)</f>
        <v> </v>
      </c>
      <c r="S71" s="234"/>
      <c r="T71" s="234" t="s">
        <v>148</v>
      </c>
      <c r="U71" s="243">
        <f>(IF(((SUM(G71:R71))=0)," ",(MAX(G71:R71))))</f>
        <v>331</v>
      </c>
      <c r="V71" s="239"/>
      <c r="W71" s="236"/>
      <c r="X71" s="236"/>
      <c r="Y71" s="236"/>
      <c r="Z71" s="236"/>
      <c r="AA71" s="236" t="s">
        <v>160</v>
      </c>
      <c r="AB71" s="222"/>
      <c r="AC71" s="138"/>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ht="17.25" customHeight="1">
      <c r="A72" s="222"/>
      <c r="B72" s="222"/>
      <c r="C72" s="222"/>
      <c r="D72" s="222" t="s">
        <v>161</v>
      </c>
      <c r="E72" s="229"/>
      <c r="F72" s="229"/>
      <c r="G72" s="241">
        <f>('January 08'!AI$47)</f>
        <v>211.5</v>
      </c>
      <c r="H72" s="241">
        <f>('February 08'!AI$47)</f>
        <v>168.46153846153845</v>
      </c>
      <c r="I72" s="241">
        <f>('March 08'!AI$47)</f>
        <v>135.75</v>
      </c>
      <c r="J72" s="241">
        <f>('April 08'!AI$47)</f>
        <v>127.76923076923077</v>
      </c>
      <c r="K72" s="241">
        <f>('May 08'!AI$47)</f>
        <v>180.5</v>
      </c>
      <c r="L72" s="241">
        <f>('June 08'!AI$47)</f>
        <v>252.41666666666666</v>
      </c>
      <c r="M72" s="241">
        <f>('July 08'!AI$47)</f>
        <v>280.07142857142856</v>
      </c>
      <c r="N72" s="241">
        <f>('August 08'!AI$47)</f>
        <v>239.57142857142858</v>
      </c>
      <c r="O72" s="241" t="str">
        <f>('September 08'!AI$47)</f>
        <v> </v>
      </c>
      <c r="P72" s="241" t="str">
        <f>('October 08'!AI$47)</f>
        <v> </v>
      </c>
      <c r="Q72" s="241" t="str">
        <f>('November 08'!AI$47)</f>
        <v> </v>
      </c>
      <c r="R72" s="241" t="str">
        <f>('December 08'!AI$47)</f>
        <v> </v>
      </c>
      <c r="S72" s="234"/>
      <c r="T72" s="234" t="s">
        <v>148</v>
      </c>
      <c r="U72" s="243">
        <f>(IF(((SUM(G72:R72))=0)," ",(AVERAGE(G72:R72))))</f>
        <v>199.50503663003664</v>
      </c>
      <c r="V72" s="239" t="str">
        <f>(E71)</f>
        <v>(mg / l)</v>
      </c>
      <c r="W72" s="236"/>
      <c r="X72" s="236"/>
      <c r="Y72" s="236"/>
      <c r="Z72" s="236"/>
      <c r="AA72" s="236" t="s">
        <v>161</v>
      </c>
      <c r="AB72" s="222"/>
      <c r="AC72" s="138"/>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ht="17.25" customHeight="1">
      <c r="A73" s="222"/>
      <c r="B73" s="222"/>
      <c r="C73" s="222"/>
      <c r="D73" s="222" t="s">
        <v>162</v>
      </c>
      <c r="E73" s="229"/>
      <c r="F73" s="229"/>
      <c r="G73" s="241">
        <f>('January 08'!AI$46)</f>
        <v>135</v>
      </c>
      <c r="H73" s="241">
        <f>('February 08'!AI$46)</f>
        <v>112</v>
      </c>
      <c r="I73" s="241">
        <f>('March 08'!AI$46)</f>
        <v>98</v>
      </c>
      <c r="J73" s="241">
        <f>('April 08'!AI$46)</f>
        <v>83</v>
      </c>
      <c r="K73" s="241">
        <f>('May 08'!AI$46)</f>
        <v>89</v>
      </c>
      <c r="L73" s="241">
        <f>('June 08'!AI$46)</f>
        <v>201</v>
      </c>
      <c r="M73" s="241">
        <f>('July 08'!AI$46)</f>
        <v>222</v>
      </c>
      <c r="N73" s="241">
        <f>('August 08'!AI$46)</f>
        <v>176</v>
      </c>
      <c r="O73" s="241" t="str">
        <f>('September 08'!AI$46)</f>
        <v> </v>
      </c>
      <c r="P73" s="241" t="str">
        <f>('October 08'!AI$46)</f>
        <v> </v>
      </c>
      <c r="Q73" s="241" t="str">
        <f>('November 08'!AI$46)</f>
        <v> </v>
      </c>
      <c r="R73" s="241" t="str">
        <f>('December 08'!AI$46)</f>
        <v> </v>
      </c>
      <c r="S73" s="234"/>
      <c r="T73" s="234" t="s">
        <v>148</v>
      </c>
      <c r="U73" s="243">
        <f>(IF(((SUM(G73:R73))=0)," ",(MIN(G73:R73))))</f>
        <v>83</v>
      </c>
      <c r="V73" s="239"/>
      <c r="W73" s="236"/>
      <c r="X73" s="236"/>
      <c r="Y73" s="236"/>
      <c r="Z73" s="236"/>
      <c r="AA73" s="236" t="s">
        <v>163</v>
      </c>
      <c r="AB73" s="222"/>
      <c r="AC73" s="138"/>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ht="17.25" customHeight="1">
      <c r="A74" s="222"/>
      <c r="B74" s="222"/>
      <c r="C74" s="222"/>
      <c r="D74" s="222"/>
      <c r="E74" s="229"/>
      <c r="F74" s="229"/>
      <c r="G74" s="242"/>
      <c r="H74" s="242"/>
      <c r="I74" s="242"/>
      <c r="J74" s="242"/>
      <c r="K74" s="242"/>
      <c r="L74" s="242"/>
      <c r="M74" s="242"/>
      <c r="N74" s="242"/>
      <c r="O74" s="242"/>
      <c r="P74" s="242"/>
      <c r="Q74" s="242"/>
      <c r="R74" s="242"/>
      <c r="S74" s="234"/>
      <c r="T74" s="234"/>
      <c r="U74" s="242"/>
      <c r="V74" s="239"/>
      <c r="W74" s="236"/>
      <c r="X74" s="236"/>
      <c r="Y74" s="236"/>
      <c r="Z74" s="236"/>
      <c r="AA74" s="236"/>
      <c r="AB74" s="222"/>
      <c r="AC74" s="138"/>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ht="17.25" customHeight="1">
      <c r="A75" s="222"/>
      <c r="B75" s="222"/>
      <c r="C75" s="222" t="s">
        <v>84</v>
      </c>
      <c r="D75" s="222" t="s">
        <v>159</v>
      </c>
      <c r="E75" s="229" t="s">
        <v>171</v>
      </c>
      <c r="F75" s="229"/>
      <c r="G75" s="241">
        <f>('January 08'!AJ$45)</f>
        <v>4745.2932</v>
      </c>
      <c r="H75" s="241">
        <f>('February 08'!AJ$45)</f>
        <v>6469.504799999999</v>
      </c>
      <c r="I75" s="241">
        <f>('March 08'!AJ$45)</f>
        <v>5556.14136</v>
      </c>
      <c r="J75" s="241">
        <f>('April 08'!AJ$45)</f>
        <v>5394.44544</v>
      </c>
      <c r="K75" s="241">
        <f>('May 08'!AJ$45)</f>
        <v>6384.4367999999995</v>
      </c>
      <c r="L75" s="241">
        <f>('June 08'!AJ$45)</f>
        <v>6001.91436</v>
      </c>
      <c r="M75" s="241">
        <f>('July 08'!AJ$45)</f>
        <v>5690.623860000001</v>
      </c>
      <c r="N75" s="241">
        <f>('August 08'!AJ$45)</f>
        <v>6385.937999999999</v>
      </c>
      <c r="O75" s="241" t="str">
        <f>('September 08'!AJ$45)</f>
        <v> </v>
      </c>
      <c r="P75" s="241" t="str">
        <f>('October 08'!AJ$45)</f>
        <v> </v>
      </c>
      <c r="Q75" s="241" t="str">
        <f>('November 08'!AJ$45)</f>
        <v> </v>
      </c>
      <c r="R75" s="241" t="str">
        <f>('December 08'!AJ$45)</f>
        <v> </v>
      </c>
      <c r="S75" s="234"/>
      <c r="T75" s="234" t="s">
        <v>148</v>
      </c>
      <c r="U75" s="243">
        <f>(IF(((SUM(G75:R75))=0)," ",(MAX(G75:R75))))</f>
        <v>6469.504799999999</v>
      </c>
      <c r="V75" s="239"/>
      <c r="W75" s="236"/>
      <c r="X75" s="236"/>
      <c r="Y75" s="236"/>
      <c r="Z75" s="236"/>
      <c r="AA75" s="236" t="s">
        <v>160</v>
      </c>
      <c r="AB75" s="222"/>
      <c r="AC75" s="138"/>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17.25" customHeight="1">
      <c r="A76" s="222"/>
      <c r="B76" s="222"/>
      <c r="C76" s="222"/>
      <c r="D76" s="222" t="s">
        <v>161</v>
      </c>
      <c r="E76" s="229"/>
      <c r="F76" s="229"/>
      <c r="G76" s="241">
        <f>('January 08'!AJ$47)</f>
        <v>4398.4409399999995</v>
      </c>
      <c r="H76" s="241">
        <f>('February 08'!AJ$47)</f>
        <v>4440.87486</v>
      </c>
      <c r="I76" s="241">
        <f>('March 08'!AJ$47)</f>
        <v>4386.602309999999</v>
      </c>
      <c r="J76" s="241">
        <f>('April 08'!AJ$47)</f>
        <v>4452.063290769231</v>
      </c>
      <c r="K76" s="241">
        <f>('May 08'!AJ$47)</f>
        <v>5290.763155714286</v>
      </c>
      <c r="L76" s="241">
        <f>('June 08'!AJ$47)</f>
        <v>5101.19436</v>
      </c>
      <c r="M76" s="241">
        <f>('July 08'!AJ$47)</f>
        <v>4932.894351428572</v>
      </c>
      <c r="N76" s="241">
        <f>('August 08'!AJ$47)</f>
        <v>4965.307165714286</v>
      </c>
      <c r="O76" s="241" t="str">
        <f>('September 08'!AJ$47)</f>
        <v> </v>
      </c>
      <c r="P76" s="241" t="str">
        <f>('October 08'!AJ$47)</f>
        <v> </v>
      </c>
      <c r="Q76" s="241" t="str">
        <f>('November 08'!AJ$47)</f>
        <v> </v>
      </c>
      <c r="R76" s="241" t="str">
        <f>('December 08'!AJ$47)</f>
        <v> </v>
      </c>
      <c r="S76" s="234"/>
      <c r="T76" s="234" t="s">
        <v>148</v>
      </c>
      <c r="U76" s="243">
        <f>(IF(((SUM(G76:R76))=0)," ",(AVERAGE(G76:R76))))</f>
        <v>4746.017554203297</v>
      </c>
      <c r="V76" s="239" t="str">
        <f>(E75)</f>
        <v>(pounds)</v>
      </c>
      <c r="W76" s="236"/>
      <c r="X76" s="236"/>
      <c r="Y76" s="236"/>
      <c r="Z76" s="236"/>
      <c r="AA76" s="236" t="s">
        <v>161</v>
      </c>
      <c r="AB76" s="222"/>
      <c r="AC76" s="138"/>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7.25" customHeight="1">
      <c r="A77" s="222"/>
      <c r="B77" s="222"/>
      <c r="C77" s="222"/>
      <c r="D77" s="222" t="s">
        <v>162</v>
      </c>
      <c r="E77" s="229"/>
      <c r="F77" s="229"/>
      <c r="G77" s="241">
        <f>('January 08'!AJ$46)</f>
        <v>3017.4120000000003</v>
      </c>
      <c r="H77" s="241">
        <f>('February 08'!AJ$46)</f>
        <v>3794.4081</v>
      </c>
      <c r="I77" s="241">
        <f>('March 08'!AJ$46)</f>
        <v>3190.2585000000004</v>
      </c>
      <c r="J77" s="241">
        <f>('April 08'!AJ$46)</f>
        <v>3212.5679999999998</v>
      </c>
      <c r="K77" s="241">
        <f>('May 08'!AJ$46)</f>
        <v>3830.6120400000004</v>
      </c>
      <c r="L77" s="241">
        <f>('June 08'!AJ$46)</f>
        <v>4066.8175200000005</v>
      </c>
      <c r="M77" s="241">
        <f>('July 08'!AJ$46)</f>
        <v>3812.19732</v>
      </c>
      <c r="N77" s="241">
        <f>('August 08'!AJ$46)</f>
        <v>4073.256</v>
      </c>
      <c r="O77" s="241" t="str">
        <f>('September 08'!AJ$46)</f>
        <v> </v>
      </c>
      <c r="P77" s="241" t="str">
        <f>('October 08'!AJ$46)</f>
        <v> </v>
      </c>
      <c r="Q77" s="241" t="str">
        <f>('November 08'!AJ$46)</f>
        <v> </v>
      </c>
      <c r="R77" s="241" t="str">
        <f>('December 08'!AJ$46)</f>
        <v> </v>
      </c>
      <c r="S77" s="234"/>
      <c r="T77" s="234" t="s">
        <v>148</v>
      </c>
      <c r="U77" s="243">
        <f>(IF(((SUM(G77:R77))=0)," ",(MIN(G77:R77))))</f>
        <v>3017.4120000000003</v>
      </c>
      <c r="V77" s="239"/>
      <c r="W77" s="236"/>
      <c r="X77" s="236"/>
      <c r="Y77" s="236"/>
      <c r="Z77" s="236"/>
      <c r="AA77" s="236" t="s">
        <v>163</v>
      </c>
      <c r="AB77" s="222"/>
      <c r="AC77" s="138"/>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ht="17.25" customHeight="1">
      <c r="A78" s="222"/>
      <c r="B78" s="222"/>
      <c r="C78" s="222"/>
      <c r="D78" s="222"/>
      <c r="E78" s="229"/>
      <c r="F78" s="229"/>
      <c r="G78" s="242"/>
      <c r="H78" s="242"/>
      <c r="I78" s="242"/>
      <c r="J78" s="242"/>
      <c r="K78" s="242"/>
      <c r="L78" s="242"/>
      <c r="M78" s="242"/>
      <c r="N78" s="242"/>
      <c r="O78" s="242"/>
      <c r="P78" s="242"/>
      <c r="Q78" s="242"/>
      <c r="R78" s="242"/>
      <c r="S78" s="234"/>
      <c r="T78" s="234"/>
      <c r="U78" s="234"/>
      <c r="V78" s="239"/>
      <c r="W78" s="236"/>
      <c r="X78" s="236"/>
      <c r="Y78" s="236"/>
      <c r="Z78" s="236"/>
      <c r="AA78" s="236"/>
      <c r="AB78" s="222"/>
      <c r="AC78" s="138"/>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17.25" customHeight="1">
      <c r="A79" s="222"/>
      <c r="B79" s="222"/>
      <c r="C79" s="222" t="s">
        <v>85</v>
      </c>
      <c r="D79" s="222" t="s">
        <v>159</v>
      </c>
      <c r="E79" s="229" t="s">
        <v>175</v>
      </c>
      <c r="F79" s="229"/>
      <c r="G79" s="241">
        <f>('January 08'!AK$45)</f>
        <v>155</v>
      </c>
      <c r="H79" s="241">
        <f>('February 08'!AK$45)</f>
        <v>176</v>
      </c>
      <c r="I79" s="241">
        <f>('March 08'!AK$45)</f>
        <v>125</v>
      </c>
      <c r="J79" s="241">
        <f>('April 08'!AK$45)</f>
        <v>89</v>
      </c>
      <c r="K79" s="241">
        <f>('May 08'!AK$45)</f>
        <v>163</v>
      </c>
      <c r="L79" s="241">
        <f>('June 08'!AK$45)</f>
        <v>181</v>
      </c>
      <c r="M79" s="241">
        <f>('July 08'!AK$45)</f>
        <v>170</v>
      </c>
      <c r="N79" s="241">
        <f>('August 08'!AK$45)</f>
        <v>186</v>
      </c>
      <c r="O79" s="241" t="str">
        <f>('September 08'!AK$45)</f>
        <v> </v>
      </c>
      <c r="P79" s="241" t="str">
        <f>('October 08'!AK$45)</f>
        <v> </v>
      </c>
      <c r="Q79" s="241" t="str">
        <f>('November 08'!AK$45)</f>
        <v> </v>
      </c>
      <c r="R79" s="241" t="str">
        <f>('December 08'!AK$45)</f>
        <v> </v>
      </c>
      <c r="S79" s="234"/>
      <c r="T79" s="234" t="s">
        <v>148</v>
      </c>
      <c r="U79" s="258" t="s">
        <v>148</v>
      </c>
      <c r="V79" s="239"/>
      <c r="W79" s="236"/>
      <c r="X79" s="236"/>
      <c r="Y79" s="236"/>
      <c r="Z79" s="236"/>
      <c r="AA79" s="236" t="s">
        <v>160</v>
      </c>
      <c r="AB79" s="222"/>
      <c r="AC79" s="138"/>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ht="17.25" customHeight="1">
      <c r="A80" s="222"/>
      <c r="B80" s="222"/>
      <c r="C80" s="222"/>
      <c r="D80" s="222" t="s">
        <v>161</v>
      </c>
      <c r="E80" s="229"/>
      <c r="F80" s="229"/>
      <c r="G80" s="241">
        <f>('January 08'!AK$47)</f>
        <v>146.75</v>
      </c>
      <c r="H80" s="241">
        <f>('February 08'!AK$47)</f>
        <v>133</v>
      </c>
      <c r="I80" s="241">
        <f>('March 08'!AK$47)</f>
        <v>103</v>
      </c>
      <c r="J80" s="241">
        <f>('April 08'!AK$47)</f>
        <v>78.5</v>
      </c>
      <c r="K80" s="241">
        <f>('May 08'!AK$47)</f>
        <v>124.2</v>
      </c>
      <c r="L80" s="241">
        <f>('June 08'!AK$47)</f>
        <v>155.75</v>
      </c>
      <c r="M80" s="241">
        <f>('July 08'!AK$47)</f>
        <v>149.75</v>
      </c>
      <c r="N80" s="241">
        <f>('August 08'!AK$47)</f>
        <v>164</v>
      </c>
      <c r="O80" s="241" t="str">
        <f>('September 08'!AK$47)</f>
        <v> </v>
      </c>
      <c r="P80" s="241" t="str">
        <f>('October 08'!AK$47)</f>
        <v> </v>
      </c>
      <c r="Q80" s="241" t="str">
        <f>('November 08'!AK$47)</f>
        <v> </v>
      </c>
      <c r="R80" s="241" t="str">
        <f>('December 08'!AK$47)</f>
        <v> </v>
      </c>
      <c r="S80" s="234"/>
      <c r="T80" s="234" t="s">
        <v>148</v>
      </c>
      <c r="U80" s="259">
        <f>(IF(((SUM(G80:R80))=0)," ",(AVERAGE(G80:R80))))</f>
        <v>131.86875</v>
      </c>
      <c r="V80" s="239" t="str">
        <f>(E79)</f>
        <v>(mg / l)</v>
      </c>
      <c r="W80" s="236"/>
      <c r="X80" s="236"/>
      <c r="Y80" s="236"/>
      <c r="Z80" s="236"/>
      <c r="AA80" s="236" t="s">
        <v>161</v>
      </c>
      <c r="AB80" s="222"/>
      <c r="AC80" s="138"/>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ht="17.25" customHeight="1">
      <c r="A81" s="222"/>
      <c r="B81" s="222"/>
      <c r="C81" s="222"/>
      <c r="D81" s="222" t="s">
        <v>162</v>
      </c>
      <c r="E81" s="229"/>
      <c r="F81" s="229"/>
      <c r="G81" s="241">
        <f>('January 08'!AK$46)</f>
        <v>139</v>
      </c>
      <c r="H81" s="241">
        <f>('February 08'!AK$46)</f>
        <v>105</v>
      </c>
      <c r="I81" s="241">
        <f>('March 08'!AK$46)</f>
        <v>81</v>
      </c>
      <c r="J81" s="241">
        <f>('April 08'!AK$46)</f>
        <v>61</v>
      </c>
      <c r="K81" s="241">
        <f>('May 08'!AK$46)</f>
        <v>74</v>
      </c>
      <c r="L81" s="241">
        <f>('June 08'!AK$46)</f>
        <v>140</v>
      </c>
      <c r="M81" s="241">
        <f>('July 08'!AK$46)</f>
        <v>129</v>
      </c>
      <c r="N81" s="241">
        <f>('August 08'!AK$46)</f>
        <v>142</v>
      </c>
      <c r="O81" s="241" t="str">
        <f>('September 08'!AK$46)</f>
        <v> </v>
      </c>
      <c r="P81" s="241" t="str">
        <f>('October 08'!AK$46)</f>
        <v> </v>
      </c>
      <c r="Q81" s="241" t="str">
        <f>('November 08'!AK$46)</f>
        <v> </v>
      </c>
      <c r="R81" s="241" t="str">
        <f>('December 08'!AK$46)</f>
        <v> </v>
      </c>
      <c r="S81" s="234"/>
      <c r="T81" s="234" t="s">
        <v>148</v>
      </c>
      <c r="U81" s="258" t="s">
        <v>148</v>
      </c>
      <c r="V81" s="239"/>
      <c r="W81" s="236"/>
      <c r="X81" s="236"/>
      <c r="Y81" s="236"/>
      <c r="Z81" s="236"/>
      <c r="AA81" s="236" t="s">
        <v>163</v>
      </c>
      <c r="AB81" s="222"/>
      <c r="AC81" s="138"/>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ht="17.25" customHeight="1">
      <c r="A82" s="222"/>
      <c r="B82" s="222"/>
      <c r="C82" s="222"/>
      <c r="D82" s="222"/>
      <c r="E82" s="229"/>
      <c r="F82" s="229"/>
      <c r="G82" s="242"/>
      <c r="H82" s="242"/>
      <c r="I82" s="242"/>
      <c r="J82" s="242"/>
      <c r="K82" s="242"/>
      <c r="L82" s="242"/>
      <c r="M82" s="242"/>
      <c r="N82" s="242"/>
      <c r="O82" s="242"/>
      <c r="P82" s="242"/>
      <c r="Q82" s="242"/>
      <c r="R82" s="242"/>
      <c r="S82" s="234"/>
      <c r="T82" s="234"/>
      <c r="U82" s="234"/>
      <c r="V82" s="239"/>
      <c r="W82" s="236"/>
      <c r="X82" s="236"/>
      <c r="Y82" s="236"/>
      <c r="Z82" s="236"/>
      <c r="AA82" s="236"/>
      <c r="AB82" s="222"/>
      <c r="AC82" s="138"/>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17.25" customHeight="1">
      <c r="A83" s="222"/>
      <c r="B83" s="222"/>
      <c r="C83" s="222" t="s">
        <v>85</v>
      </c>
      <c r="D83" s="222" t="s">
        <v>159</v>
      </c>
      <c r="E83" s="229" t="s">
        <v>171</v>
      </c>
      <c r="F83" s="229"/>
      <c r="G83" s="241">
        <f>('January 08'!AL$45)</f>
        <v>3341.6295</v>
      </c>
      <c r="H83" s="241">
        <f>('February 08'!AL$45)</f>
        <v>3976.3785599999997</v>
      </c>
      <c r="I83" s="241">
        <f>('March 08'!AL$45)</f>
        <v>3648.75</v>
      </c>
      <c r="J83" s="241">
        <f>('April 08'!AL$45)</f>
        <v>2911.6608</v>
      </c>
      <c r="K83" s="241">
        <f>('May 08'!AL$45)</f>
        <v>4245.91068</v>
      </c>
      <c r="L83" s="241">
        <f>('June 08'!AL$45)</f>
        <v>3493.0755599999998</v>
      </c>
      <c r="M83" s="241">
        <f>('July 08'!AL$45)</f>
        <v>3104.982</v>
      </c>
      <c r="N83" s="241">
        <f>('August 08'!AL$45)</f>
        <v>3959.6652000000004</v>
      </c>
      <c r="O83" s="241" t="str">
        <f>('September 08'!AL$45)</f>
        <v> </v>
      </c>
      <c r="P83" s="241" t="str">
        <f>('October 08'!AL$45)</f>
        <v> </v>
      </c>
      <c r="Q83" s="241" t="str">
        <f>('November 08'!AL$45)</f>
        <v> </v>
      </c>
      <c r="R83" s="241" t="str">
        <f>('December 08'!AL$45)</f>
        <v> </v>
      </c>
      <c r="S83" s="234"/>
      <c r="T83" s="234" t="s">
        <v>148</v>
      </c>
      <c r="U83" s="258" t="s">
        <v>148</v>
      </c>
      <c r="V83" s="239"/>
      <c r="W83" s="236"/>
      <c r="X83" s="236"/>
      <c r="Y83" s="236"/>
      <c r="Z83" s="236"/>
      <c r="AA83" s="236" t="s">
        <v>160</v>
      </c>
      <c r="AB83" s="222"/>
      <c r="AC83" s="138"/>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17.25" customHeight="1">
      <c r="A84" s="222"/>
      <c r="B84" s="222"/>
      <c r="C84" s="222"/>
      <c r="D84" s="222" t="s">
        <v>161</v>
      </c>
      <c r="E84" s="229"/>
      <c r="F84" s="229"/>
      <c r="G84" s="241">
        <f>('January 08'!AL$47)</f>
        <v>3089.6364000000003</v>
      </c>
      <c r="H84" s="241">
        <f>('February 08'!AL$47)</f>
        <v>3357.5689079999997</v>
      </c>
      <c r="I84" s="241">
        <f>('March 08'!AL$47)</f>
        <v>3063.9909</v>
      </c>
      <c r="J84" s="241">
        <f>('April 08'!AL$47)</f>
        <v>2584.7932650000002</v>
      </c>
      <c r="K84" s="241">
        <f>('May 08'!AL$47)</f>
        <v>3624.940968</v>
      </c>
      <c r="L84" s="241">
        <f>('June 08'!AL$47)</f>
        <v>3231.2016449999996</v>
      </c>
      <c r="M84" s="241">
        <f>('July 08'!AL$47)</f>
        <v>2621.164005</v>
      </c>
      <c r="N84" s="241">
        <f>('August 08'!AL$47)</f>
        <v>3581.8743200000004</v>
      </c>
      <c r="O84" s="241" t="str">
        <f>('September 08'!AL$47)</f>
        <v> </v>
      </c>
      <c r="P84" s="241" t="str">
        <f>('October 08'!AL$47)</f>
        <v> </v>
      </c>
      <c r="Q84" s="241" t="str">
        <f>('November 08'!AL$47)</f>
        <v> </v>
      </c>
      <c r="R84" s="241" t="str">
        <f>('December 08'!AL$47)</f>
        <v> </v>
      </c>
      <c r="S84" s="234"/>
      <c r="T84" s="234" t="s">
        <v>148</v>
      </c>
      <c r="U84" s="259">
        <f>(IF(((SUM(G84:R84))=0)," ",(AVERAGE(G84:R84))))</f>
        <v>3144.396301375</v>
      </c>
      <c r="V84" s="239" t="str">
        <f>(E83)</f>
        <v>(pounds)</v>
      </c>
      <c r="W84" s="236"/>
      <c r="X84" s="236"/>
      <c r="Y84" s="236"/>
      <c r="Z84" s="236"/>
      <c r="AA84" s="236" t="s">
        <v>161</v>
      </c>
      <c r="AB84" s="222"/>
      <c r="AC84" s="138"/>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7.25" customHeight="1">
      <c r="A85" s="222"/>
      <c r="B85" s="222"/>
      <c r="C85" s="222"/>
      <c r="D85" s="222" t="s">
        <v>162</v>
      </c>
      <c r="E85" s="229"/>
      <c r="F85" s="229"/>
      <c r="G85" s="241">
        <f>('January 08'!AL$46)</f>
        <v>2596.7424</v>
      </c>
      <c r="H85" s="241">
        <f>('February 08'!AL$46)</f>
        <v>3048.3116999999997</v>
      </c>
      <c r="I85" s="241">
        <f>('March 08'!AL$46)</f>
        <v>2479.2318</v>
      </c>
      <c r="J85" s="241">
        <f>('April 08'!AL$46)</f>
        <v>2284.5261600000003</v>
      </c>
      <c r="K85" s="241">
        <f>('May 08'!AL$46)</f>
        <v>3008.25468</v>
      </c>
      <c r="L85" s="241">
        <f>('June 08'!AL$46)</f>
        <v>3088.82742</v>
      </c>
      <c r="M85" s="241">
        <f>('July 08'!AL$46)</f>
        <v>2318.2281000000003</v>
      </c>
      <c r="N85" s="241">
        <f>('August 08'!AL$46)</f>
        <v>3131.2363200000004</v>
      </c>
      <c r="O85" s="241" t="str">
        <f>('September 08'!AL$46)</f>
        <v> </v>
      </c>
      <c r="P85" s="241" t="str">
        <f>('October 08'!AL$46)</f>
        <v> </v>
      </c>
      <c r="Q85" s="241" t="str">
        <f>('November 08'!AL$46)</f>
        <v> </v>
      </c>
      <c r="R85" s="241" t="str">
        <f>('December 08'!AL$46)</f>
        <v> </v>
      </c>
      <c r="S85" s="234"/>
      <c r="T85" s="234" t="s">
        <v>148</v>
      </c>
      <c r="U85" s="258" t="s">
        <v>148</v>
      </c>
      <c r="V85" s="239"/>
      <c r="W85" s="236"/>
      <c r="X85" s="236"/>
      <c r="Y85" s="236"/>
      <c r="Z85" s="236"/>
      <c r="AA85" s="236" t="s">
        <v>163</v>
      </c>
      <c r="AB85" s="222"/>
      <c r="AC85" s="138"/>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7.25" customHeight="1">
      <c r="A86" s="222"/>
      <c r="B86" s="222"/>
      <c r="C86" s="222"/>
      <c r="D86" s="222"/>
      <c r="E86" s="229"/>
      <c r="F86" s="229"/>
      <c r="G86" s="242"/>
      <c r="H86" s="242"/>
      <c r="I86" s="242"/>
      <c r="J86" s="242"/>
      <c r="K86" s="242"/>
      <c r="L86" s="242"/>
      <c r="M86" s="242"/>
      <c r="N86" s="242"/>
      <c r="O86" s="242"/>
      <c r="P86" s="242"/>
      <c r="Q86" s="242"/>
      <c r="R86" s="242"/>
      <c r="S86" s="234"/>
      <c r="T86" s="234"/>
      <c r="U86" s="234"/>
      <c r="V86" s="239"/>
      <c r="W86" s="236"/>
      <c r="X86" s="236"/>
      <c r="Y86" s="236"/>
      <c r="Z86" s="236"/>
      <c r="AA86" s="236"/>
      <c r="AB86" s="222"/>
      <c r="AC86" s="138"/>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7.25" customHeight="1">
      <c r="A87" s="222"/>
      <c r="B87" s="222"/>
      <c r="C87" s="222" t="s">
        <v>86</v>
      </c>
      <c r="D87" s="222" t="s">
        <v>159</v>
      </c>
      <c r="E87" s="229" t="s">
        <v>175</v>
      </c>
      <c r="F87" s="229"/>
      <c r="G87" s="241">
        <f>('January 08'!AM$45)</f>
        <v>22</v>
      </c>
      <c r="H87" s="241">
        <f>('February 08'!AM$45)</f>
        <v>20</v>
      </c>
      <c r="I87" s="241">
        <f>('March 08'!AM$45)</f>
        <v>18</v>
      </c>
      <c r="J87" s="241">
        <f>('April 08'!AM$45)</f>
        <v>17</v>
      </c>
      <c r="K87" s="241">
        <f>('May 08'!AM$45)</f>
        <v>15</v>
      </c>
      <c r="L87" s="241">
        <f>('June 08'!AM$45)</f>
        <v>17</v>
      </c>
      <c r="M87" s="241">
        <f>('July 08'!AM$45)</f>
        <v>16</v>
      </c>
      <c r="N87" s="241">
        <f>('August 08'!AM$45)</f>
        <v>15</v>
      </c>
      <c r="O87" s="241" t="str">
        <f>('September 08'!AM$45)</f>
        <v> </v>
      </c>
      <c r="P87" s="241" t="str">
        <f>('October 08'!AM$45)</f>
        <v> </v>
      </c>
      <c r="Q87" s="241" t="str">
        <f>('November 08'!AM$45)</f>
        <v> </v>
      </c>
      <c r="R87" s="241" t="str">
        <f>('December 08'!AM$45)</f>
        <v> </v>
      </c>
      <c r="S87" s="234"/>
      <c r="T87" s="234" t="s">
        <v>148</v>
      </c>
      <c r="U87" s="243">
        <f>(IF(((SUM(G87:R87))=0)," ",(MAX(G87:R87))))</f>
        <v>22</v>
      </c>
      <c r="V87" s="239"/>
      <c r="W87" s="236"/>
      <c r="X87" s="236">
        <v>50</v>
      </c>
      <c r="Y87" s="236"/>
      <c r="Z87" s="236"/>
      <c r="AA87" s="236" t="s">
        <v>160</v>
      </c>
      <c r="AB87" s="222"/>
      <c r="AC87" s="138"/>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7.25" customHeight="1">
      <c r="A88" s="222"/>
      <c r="B88" s="222"/>
      <c r="C88" s="222"/>
      <c r="D88" s="222" t="s">
        <v>161</v>
      </c>
      <c r="E88" s="229"/>
      <c r="F88" s="229"/>
      <c r="G88" s="241">
        <f>('January 08'!AM$47)</f>
        <v>16.714285714285715</v>
      </c>
      <c r="H88" s="241">
        <f>('February 08'!AM$47)</f>
        <v>15.461538461538462</v>
      </c>
      <c r="I88" s="241">
        <f>('March 08'!AM$47)</f>
        <v>13.916666666666666</v>
      </c>
      <c r="J88" s="241">
        <f>('April 08'!AM$47)</f>
        <v>11.76923076923077</v>
      </c>
      <c r="K88" s="241">
        <f>('May 08'!AM$47)</f>
        <v>12.357142857142858</v>
      </c>
      <c r="L88" s="241">
        <f>('June 08'!AM$47)</f>
        <v>15.083333333333334</v>
      </c>
      <c r="M88" s="241">
        <f>('July 08'!AM$47)</f>
        <v>11</v>
      </c>
      <c r="N88" s="241">
        <f>('August 08'!AM$47)</f>
        <v>11.714285714285714</v>
      </c>
      <c r="O88" s="241" t="str">
        <f>('September 08'!AM$47)</f>
        <v> </v>
      </c>
      <c r="P88" s="241" t="str">
        <f>('October 08'!AM$47)</f>
        <v> </v>
      </c>
      <c r="Q88" s="241" t="str">
        <f>('November 08'!AM$47)</f>
        <v> </v>
      </c>
      <c r="R88" s="241" t="str">
        <f>('December 08'!AM$47)</f>
        <v> </v>
      </c>
      <c r="S88" s="234"/>
      <c r="T88" s="234" t="s">
        <v>148</v>
      </c>
      <c r="U88" s="243">
        <f>(IF(((SUM(G88:R88))=0)," ",(AVERAGE(G88:R88))))</f>
        <v>13.502060439560438</v>
      </c>
      <c r="V88" s="239" t="str">
        <f>(E87)</f>
        <v>(mg / l)</v>
      </c>
      <c r="W88" s="236"/>
      <c r="X88" s="236">
        <v>30</v>
      </c>
      <c r="Y88" s="236"/>
      <c r="Z88" s="236"/>
      <c r="AA88" s="236" t="s">
        <v>161</v>
      </c>
      <c r="AB88" s="222"/>
      <c r="AC88" s="138"/>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7.25" customHeight="1">
      <c r="A89" s="222"/>
      <c r="B89" s="222"/>
      <c r="C89" s="222"/>
      <c r="D89" s="222" t="s">
        <v>162</v>
      </c>
      <c r="E89" s="229"/>
      <c r="F89" s="229"/>
      <c r="G89" s="241">
        <f>('January 08'!AM$46)</f>
        <v>12</v>
      </c>
      <c r="H89" s="241">
        <f>('February 08'!AM$46)</f>
        <v>12</v>
      </c>
      <c r="I89" s="241">
        <f>('March 08'!AM$46)</f>
        <v>8</v>
      </c>
      <c r="J89" s="241">
        <f>('April 08'!AM$46)</f>
        <v>8</v>
      </c>
      <c r="K89" s="241">
        <f>('May 08'!AM$46)</f>
        <v>8</v>
      </c>
      <c r="L89" s="241">
        <f>('June 08'!AM$46)</f>
        <v>13</v>
      </c>
      <c r="M89" s="241">
        <f>('July 08'!AM$46)</f>
        <v>8</v>
      </c>
      <c r="N89" s="241">
        <f>('August 08'!AM$46)</f>
        <v>9</v>
      </c>
      <c r="O89" s="241" t="str">
        <f>('September 08'!AM$46)</f>
        <v> </v>
      </c>
      <c r="P89" s="241" t="str">
        <f>('October 08'!AM$46)</f>
        <v> </v>
      </c>
      <c r="Q89" s="241" t="str">
        <f>('November 08'!AM$46)</f>
        <v> </v>
      </c>
      <c r="R89" s="241" t="str">
        <f>('December 08'!AM$46)</f>
        <v> </v>
      </c>
      <c r="S89" s="234"/>
      <c r="T89" s="234" t="s">
        <v>148</v>
      </c>
      <c r="U89" s="243">
        <f>(IF(((SUM(G89:R89))=0)," ",(MIN(G89:R89))))</f>
        <v>8</v>
      </c>
      <c r="V89" s="239"/>
      <c r="W89" s="236"/>
      <c r="X89" s="236"/>
      <c r="Y89" s="236"/>
      <c r="Z89" s="236"/>
      <c r="AA89" s="236" t="s">
        <v>163</v>
      </c>
      <c r="AB89" s="222"/>
      <c r="AC89" s="138"/>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7.25" customHeight="1">
      <c r="A90" s="222"/>
      <c r="B90" s="222"/>
      <c r="C90" s="222"/>
      <c r="D90" s="222"/>
      <c r="E90" s="229"/>
      <c r="F90" s="229"/>
      <c r="G90" s="242"/>
      <c r="H90" s="242"/>
      <c r="I90" s="242"/>
      <c r="J90" s="242"/>
      <c r="K90" s="242"/>
      <c r="L90" s="242"/>
      <c r="M90" s="242"/>
      <c r="N90" s="242"/>
      <c r="O90" s="242"/>
      <c r="P90" s="242"/>
      <c r="Q90" s="242"/>
      <c r="R90" s="242"/>
      <c r="S90" s="234"/>
      <c r="T90" s="234"/>
      <c r="U90" s="242"/>
      <c r="V90" s="239"/>
      <c r="W90" s="236"/>
      <c r="X90" s="236"/>
      <c r="Y90" s="236"/>
      <c r="Z90" s="236"/>
      <c r="AA90" s="236"/>
      <c r="AB90" s="222"/>
      <c r="AC90" s="138"/>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7.25" customHeight="1">
      <c r="A91" s="222"/>
      <c r="B91" s="222"/>
      <c r="C91" s="222" t="s">
        <v>86</v>
      </c>
      <c r="D91" s="222" t="s">
        <v>159</v>
      </c>
      <c r="E91" s="229" t="s">
        <v>171</v>
      </c>
      <c r="F91" s="229"/>
      <c r="G91" s="241">
        <f>('January 08'!AN$45)</f>
        <v>457.11539999999997</v>
      </c>
      <c r="H91" s="241">
        <f>('February 08'!AN$45)</f>
        <v>624.3991199999999</v>
      </c>
      <c r="I91" s="241">
        <f>('March 08'!AN$45)</f>
        <v>676.2905999999999</v>
      </c>
      <c r="J91" s="241">
        <f>('April 08'!AN$45)</f>
        <v>1011.1749599999999</v>
      </c>
      <c r="K91" s="241">
        <f>('May 08'!AN$45)</f>
        <v>566.0358</v>
      </c>
      <c r="L91" s="241">
        <f>('June 08'!AN$45)</f>
        <v>386.06694</v>
      </c>
      <c r="M91" s="241">
        <f>('July 08'!AN$45)</f>
        <v>272.8848</v>
      </c>
      <c r="N91" s="241">
        <f>('August 08'!AN$45)</f>
        <v>366.15936000000005</v>
      </c>
      <c r="O91" s="241" t="str">
        <f>('September 08'!AN$45)</f>
        <v> </v>
      </c>
      <c r="P91" s="241" t="str">
        <f>('October 08'!AN$45)</f>
        <v> </v>
      </c>
      <c r="Q91" s="241" t="str">
        <f>('November 08'!AN$45)</f>
        <v> </v>
      </c>
      <c r="R91" s="241" t="str">
        <f>('December 08'!AN$45)</f>
        <v> </v>
      </c>
      <c r="S91" s="234"/>
      <c r="T91" s="234" t="s">
        <v>148</v>
      </c>
      <c r="U91" s="243">
        <f>(IF(((SUM(G91:R91))=0)," ",(MAX(G91:R91))))</f>
        <v>1011.1749599999999</v>
      </c>
      <c r="V91" s="239"/>
      <c r="W91" s="236"/>
      <c r="X91" s="260">
        <v>1605</v>
      </c>
      <c r="Y91" s="236"/>
      <c r="Z91" s="236"/>
      <c r="AA91" s="236" t="s">
        <v>160</v>
      </c>
      <c r="AB91" s="222"/>
      <c r="AC91" s="138"/>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7.25" customHeight="1">
      <c r="A92" s="222"/>
      <c r="B92" s="222"/>
      <c r="C92" s="222"/>
      <c r="D92" s="222" t="s">
        <v>161</v>
      </c>
      <c r="E92" s="229"/>
      <c r="F92" s="229"/>
      <c r="G92" s="241">
        <f>('January 08'!AN$47)</f>
        <v>350.2764257142857</v>
      </c>
      <c r="H92" s="241">
        <f>('February 08'!AN$47)</f>
        <v>415.23256153846154</v>
      </c>
      <c r="I92" s="241">
        <f>('March 08'!AN$47)</f>
        <v>454.30204000000003</v>
      </c>
      <c r="J92" s="241">
        <f>('April 08'!AN$47)</f>
        <v>432.56757230769233</v>
      </c>
      <c r="K92" s="241">
        <f>('May 08'!AN$47)</f>
        <v>382.0714842857143</v>
      </c>
      <c r="L92" s="241">
        <f>('June 08'!AN$47)</f>
        <v>308.37984</v>
      </c>
      <c r="M92" s="241">
        <f>('July 08'!AN$47)</f>
        <v>194.03367428571428</v>
      </c>
      <c r="N92" s="241">
        <f>('August 08'!AN$47)</f>
        <v>253.50978857142854</v>
      </c>
      <c r="O92" s="241" t="str">
        <f>('September 08'!AN$47)</f>
        <v> </v>
      </c>
      <c r="P92" s="241" t="str">
        <f>('October 08'!AN$47)</f>
        <v> </v>
      </c>
      <c r="Q92" s="241" t="str">
        <f>('November 08'!AN$47)</f>
        <v> </v>
      </c>
      <c r="R92" s="241" t="str">
        <f>('December 08'!AN$47)</f>
        <v> </v>
      </c>
      <c r="S92" s="234"/>
      <c r="T92" s="234" t="s">
        <v>148</v>
      </c>
      <c r="U92" s="243">
        <f>(IF(((SUM(G92:R92))=0)," ",(AVERAGE(G92:R92))))</f>
        <v>348.7966733379121</v>
      </c>
      <c r="V92" s="239" t="str">
        <f>(E91)</f>
        <v>(pounds)</v>
      </c>
      <c r="W92" s="236"/>
      <c r="X92" s="236">
        <v>963</v>
      </c>
      <c r="Y92" s="236"/>
      <c r="Z92" s="236"/>
      <c r="AA92" s="236" t="s">
        <v>161</v>
      </c>
      <c r="AB92" s="222"/>
      <c r="AC92" s="138"/>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7.25" customHeight="1">
      <c r="A93" s="222"/>
      <c r="B93" s="222"/>
      <c r="C93" s="222"/>
      <c r="D93" s="222" t="s">
        <v>162</v>
      </c>
      <c r="E93" s="229"/>
      <c r="F93" s="229"/>
      <c r="G93" s="241">
        <f>('January 08'!AN$46)</f>
        <v>224.57952000000003</v>
      </c>
      <c r="H93" s="241">
        <f>('February 08'!AN$46)</f>
        <v>308.74679999999995</v>
      </c>
      <c r="I93" s="241">
        <f>('March 08'!AN$46)</f>
        <v>263.74415999999997</v>
      </c>
      <c r="J93" s="241">
        <f>('April 08'!AN$46)</f>
        <v>230.25072</v>
      </c>
      <c r="K93" s="241">
        <f>('May 08'!AN$46)</f>
        <v>273.61872</v>
      </c>
      <c r="L93" s="241">
        <f>('June 08'!AN$46)</f>
        <v>242.86080000000004</v>
      </c>
      <c r="M93" s="241">
        <f>('July 08'!AN$46)</f>
        <v>137.37648000000002</v>
      </c>
      <c r="N93" s="241">
        <f>('August 08'!AN$46)</f>
        <v>175.3902</v>
      </c>
      <c r="O93" s="241" t="str">
        <f>('September 08'!AN$46)</f>
        <v> </v>
      </c>
      <c r="P93" s="241" t="str">
        <f>('October 08'!AN$46)</f>
        <v> </v>
      </c>
      <c r="Q93" s="241" t="str">
        <f>('November 08'!AN$46)</f>
        <v> </v>
      </c>
      <c r="R93" s="241" t="str">
        <f>('December 08'!AN$46)</f>
        <v> </v>
      </c>
      <c r="S93" s="234"/>
      <c r="T93" s="234" t="s">
        <v>148</v>
      </c>
      <c r="U93" s="243">
        <f>(IF(((SUM(G93:R93))=0)," ",(MIN(G93:R93))))</f>
        <v>137.37648000000002</v>
      </c>
      <c r="V93" s="239"/>
      <c r="W93" s="236"/>
      <c r="X93" s="236"/>
      <c r="Y93" s="236"/>
      <c r="Z93" s="236"/>
      <c r="AA93" s="236" t="s">
        <v>163</v>
      </c>
      <c r="AB93" s="222"/>
      <c r="AC93" s="138"/>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7.25" customHeight="1">
      <c r="A94" s="222"/>
      <c r="B94" s="222"/>
      <c r="C94" s="222"/>
      <c r="D94" s="222"/>
      <c r="E94" s="229"/>
      <c r="F94" s="229"/>
      <c r="G94" s="234"/>
      <c r="H94" s="234"/>
      <c r="I94" s="234"/>
      <c r="J94" s="234"/>
      <c r="K94" s="234"/>
      <c r="L94" s="234"/>
      <c r="M94" s="234"/>
      <c r="N94" s="234"/>
      <c r="O94" s="234"/>
      <c r="P94" s="234"/>
      <c r="Q94" s="234"/>
      <c r="R94" s="234"/>
      <c r="S94" s="234"/>
      <c r="T94" s="234"/>
      <c r="U94" s="234"/>
      <c r="V94" s="239"/>
      <c r="W94" s="236"/>
      <c r="X94" s="236"/>
      <c r="Y94" s="236"/>
      <c r="Z94" s="236"/>
      <c r="AA94" s="236"/>
      <c r="AB94" s="222"/>
      <c r="AC94" s="138"/>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7.25" customHeight="1">
      <c r="A95" s="222"/>
      <c r="B95" s="222"/>
      <c r="C95" s="222" t="s">
        <v>86</v>
      </c>
      <c r="D95" s="222" t="s">
        <v>176</v>
      </c>
      <c r="E95" s="229" t="s">
        <v>128</v>
      </c>
      <c r="F95" s="229"/>
      <c r="G95" s="251">
        <f>('January 08'!AN$49)</f>
        <v>92.03635036840382</v>
      </c>
      <c r="H95" s="251">
        <f>('February 08'!AN$49)</f>
        <v>90.64975765747063</v>
      </c>
      <c r="I95" s="251">
        <f>('March 08'!AN$49)</f>
        <v>89.64341857559455</v>
      </c>
      <c r="J95" s="251">
        <f>('April 08'!AN$49)</f>
        <v>90.2838853795146</v>
      </c>
      <c r="K95" s="251">
        <f>('May 08'!AN$49)</f>
        <v>92.77851846622433</v>
      </c>
      <c r="L95" s="251">
        <f>('June 08'!AN$49)</f>
        <v>93.95475219650325</v>
      </c>
      <c r="M95" s="251">
        <f>('July 08'!AN$49)</f>
        <v>96.06653496989</v>
      </c>
      <c r="N95" s="251">
        <f>('August 08'!AN$49)</f>
        <v>94.89437853267312</v>
      </c>
      <c r="O95" s="251" t="str">
        <f>('September 08'!AN$49)</f>
        <v> </v>
      </c>
      <c r="P95" s="251" t="str">
        <f>('October 08'!AN$49)</f>
        <v> </v>
      </c>
      <c r="Q95" s="251" t="str">
        <f>('November 08'!AN$49)</f>
        <v> </v>
      </c>
      <c r="R95" s="251" t="str">
        <f>('December 08'!AN$49)</f>
        <v> </v>
      </c>
      <c r="S95" s="234"/>
      <c r="T95" s="234" t="s">
        <v>148</v>
      </c>
      <c r="U95" s="261">
        <f>(IF(((SUM(G95:R95))=0)," ",(AVERAGE(G95:R95))))</f>
        <v>92.53844951828428</v>
      </c>
      <c r="V95" s="239" t="str">
        <f>(E95)</f>
        <v>(percent)</v>
      </c>
      <c r="W95" s="236"/>
      <c r="X95" s="248">
        <v>85</v>
      </c>
      <c r="Y95" s="236"/>
      <c r="Z95" s="236"/>
      <c r="AA95" s="236" t="s">
        <v>161</v>
      </c>
      <c r="AB95" s="222"/>
      <c r="AC95" s="138"/>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7.25" customHeight="1">
      <c r="A96" s="222"/>
      <c r="B96" s="222"/>
      <c r="C96" s="222"/>
      <c r="D96" s="222"/>
      <c r="E96" s="229"/>
      <c r="F96" s="229"/>
      <c r="G96" s="234"/>
      <c r="H96" s="234"/>
      <c r="I96" s="234"/>
      <c r="J96" s="234"/>
      <c r="K96" s="234"/>
      <c r="L96" s="234"/>
      <c r="M96" s="234"/>
      <c r="N96" s="234"/>
      <c r="O96" s="234"/>
      <c r="P96" s="234"/>
      <c r="Q96" s="234"/>
      <c r="R96" s="234"/>
      <c r="S96" s="234"/>
      <c r="T96" s="234"/>
      <c r="U96" s="234"/>
      <c r="V96" s="239"/>
      <c r="W96" s="236"/>
      <c r="X96" s="236"/>
      <c r="Y96" s="236"/>
      <c r="Z96" s="236"/>
      <c r="AA96" s="236"/>
      <c r="AB96" s="222"/>
      <c r="AC96" s="138"/>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7.25" customHeight="1">
      <c r="A97" s="222"/>
      <c r="B97" s="222" t="s">
        <v>17</v>
      </c>
      <c r="C97" s="222" t="s">
        <v>86</v>
      </c>
      <c r="D97" s="222" t="s">
        <v>159</v>
      </c>
      <c r="E97" s="229" t="s">
        <v>175</v>
      </c>
      <c r="F97" s="229"/>
      <c r="G97" s="249">
        <f>('January 08'!AO$45)</f>
        <v>19</v>
      </c>
      <c r="H97" s="249">
        <f>('February 08'!AO$45)</f>
        <v>15</v>
      </c>
      <c r="I97" s="249">
        <f>('March 08'!AO$45)</f>
        <v>13</v>
      </c>
      <c r="J97" s="249">
        <f>('April 08'!AO$45)</f>
        <v>14</v>
      </c>
      <c r="K97" s="249">
        <f>('May 08'!AO$45)</f>
        <v>12</v>
      </c>
      <c r="L97" s="249">
        <f>('June 08'!AO$45)</f>
        <v>13</v>
      </c>
      <c r="M97" s="249">
        <f>('July 08'!AO$45)</f>
        <v>11</v>
      </c>
      <c r="N97" s="249">
        <f>('August 08'!AO$45)</f>
        <v>11</v>
      </c>
      <c r="O97" s="249" t="str">
        <f>('September 08'!AO$45)</f>
        <v> </v>
      </c>
      <c r="P97" s="249" t="str">
        <f>('October 08'!AO$45)</f>
        <v> </v>
      </c>
      <c r="Q97" s="249" t="str">
        <f>('November 08'!AO$45)</f>
        <v> </v>
      </c>
      <c r="R97" s="249" t="str">
        <f>('December 08'!AO$45)</f>
        <v> </v>
      </c>
      <c r="S97" s="234"/>
      <c r="T97" s="234" t="s">
        <v>148</v>
      </c>
      <c r="U97" s="243">
        <f>(IF(((SUM(G97:R97))=0)," ",(MAX(G97:R97))))</f>
        <v>19</v>
      </c>
      <c r="V97" s="239"/>
      <c r="W97" s="236"/>
      <c r="X97" s="236"/>
      <c r="Y97" s="236"/>
      <c r="Z97" s="236"/>
      <c r="AA97" s="236" t="s">
        <v>160</v>
      </c>
      <c r="AB97" s="222"/>
      <c r="AC97" s="138"/>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7.25" customHeight="1">
      <c r="A98" s="222"/>
      <c r="B98" s="222"/>
      <c r="C98" s="222"/>
      <c r="D98" s="222" t="s">
        <v>161</v>
      </c>
      <c r="E98" s="229"/>
      <c r="F98" s="229"/>
      <c r="G98" s="249">
        <f>('January 08'!AO$47)</f>
        <v>12.714285714285714</v>
      </c>
      <c r="H98" s="249">
        <f>('February 08'!AO$47)</f>
        <v>11.615384615384615</v>
      </c>
      <c r="I98" s="249">
        <f>('March 08'!AO$47)</f>
        <v>10.5</v>
      </c>
      <c r="J98" s="249">
        <f>('April 08'!AO$47)</f>
        <v>8.384615384615385</v>
      </c>
      <c r="K98" s="249">
        <f>('May 08'!AO$47)</f>
        <v>8.857142857142858</v>
      </c>
      <c r="L98" s="249">
        <f>('June 08'!AO$47)</f>
        <v>10.583333333333334</v>
      </c>
      <c r="M98" s="249">
        <f>('July 08'!AO$47)</f>
        <v>8</v>
      </c>
      <c r="N98" s="249">
        <f>('August 08'!AO$47)</f>
        <v>8.714285714285714</v>
      </c>
      <c r="O98" s="249" t="str">
        <f>('September 08'!AO$47)</f>
        <v> </v>
      </c>
      <c r="P98" s="249" t="str">
        <f>('October 08'!AO$47)</f>
        <v> </v>
      </c>
      <c r="Q98" s="249" t="str">
        <f>('November 08'!AO$47)</f>
        <v> </v>
      </c>
      <c r="R98" s="249" t="str">
        <f>('December 08'!AO$47)</f>
        <v> </v>
      </c>
      <c r="S98" s="234"/>
      <c r="T98" s="234" t="s">
        <v>148</v>
      </c>
      <c r="U98" s="243">
        <f>(IF(((SUM(G98:R98))=0)," ",(AVERAGE(G98:R98))))</f>
        <v>9.92113095238095</v>
      </c>
      <c r="V98" s="239" t="str">
        <f>(E97)</f>
        <v>(mg / l)</v>
      </c>
      <c r="W98" s="236"/>
      <c r="X98" s="236"/>
      <c r="Y98" s="236"/>
      <c r="Z98" s="236"/>
      <c r="AA98" s="236" t="s">
        <v>161</v>
      </c>
      <c r="AB98" s="222"/>
      <c r="AC98" s="138"/>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7.25" customHeight="1">
      <c r="A99" s="222"/>
      <c r="B99" s="222"/>
      <c r="C99" s="222"/>
      <c r="D99" s="222" t="s">
        <v>162</v>
      </c>
      <c r="E99" s="229"/>
      <c r="F99" s="229"/>
      <c r="G99" s="249">
        <f>('January 08'!AO$46)</f>
        <v>8</v>
      </c>
      <c r="H99" s="249">
        <f>('February 08'!AO$46)</f>
        <v>8</v>
      </c>
      <c r="I99" s="249">
        <f>('March 08'!AO$46)</f>
        <v>8</v>
      </c>
      <c r="J99" s="249">
        <f>('April 08'!AO$46)</f>
        <v>6</v>
      </c>
      <c r="K99" s="249">
        <f>('May 08'!AO$46)</f>
        <v>5</v>
      </c>
      <c r="L99" s="249">
        <f>('June 08'!AO$46)</f>
        <v>8</v>
      </c>
      <c r="M99" s="249">
        <f>('July 08'!AO$46)</f>
        <v>6</v>
      </c>
      <c r="N99" s="249">
        <f>('August 08'!AO$46)</f>
        <v>6</v>
      </c>
      <c r="O99" s="249" t="str">
        <f>('September 08'!AO$46)</f>
        <v> </v>
      </c>
      <c r="P99" s="249" t="str">
        <f>('October 08'!AO$46)</f>
        <v> </v>
      </c>
      <c r="Q99" s="249" t="str">
        <f>('November 08'!AO$46)</f>
        <v> </v>
      </c>
      <c r="R99" s="249" t="str">
        <f>('December 08'!AO$46)</f>
        <v> </v>
      </c>
      <c r="S99" s="234"/>
      <c r="T99" s="234" t="s">
        <v>148</v>
      </c>
      <c r="U99" s="243">
        <f>(IF(((SUM(G99:R99))=0)," ",(MIN(G99:R99))))</f>
        <v>5</v>
      </c>
      <c r="V99" s="239"/>
      <c r="W99" s="236"/>
      <c r="X99" s="236"/>
      <c r="Y99" s="236"/>
      <c r="Z99" s="236"/>
      <c r="AA99" s="236" t="s">
        <v>163</v>
      </c>
      <c r="AB99" s="222"/>
      <c r="AC99" s="138"/>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7.25" customHeight="1">
      <c r="A100" s="222"/>
      <c r="B100" s="222"/>
      <c r="C100" s="222"/>
      <c r="D100" s="222"/>
      <c r="E100" s="229"/>
      <c r="F100" s="229"/>
      <c r="G100" s="234"/>
      <c r="H100" s="234"/>
      <c r="I100" s="234"/>
      <c r="J100" s="234"/>
      <c r="K100" s="234"/>
      <c r="L100" s="234"/>
      <c r="M100" s="234"/>
      <c r="N100" s="234"/>
      <c r="O100" s="234"/>
      <c r="P100" s="234"/>
      <c r="Q100" s="234"/>
      <c r="R100" s="234"/>
      <c r="S100" s="234"/>
      <c r="T100" s="234"/>
      <c r="U100" s="234"/>
      <c r="V100" s="239"/>
      <c r="W100" s="236"/>
      <c r="X100" s="236"/>
      <c r="Y100" s="236"/>
      <c r="Z100" s="236"/>
      <c r="AA100" s="236"/>
      <c r="AB100" s="222"/>
      <c r="AC100" s="138"/>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7.25" customHeight="1">
      <c r="A101" s="222"/>
      <c r="B101" s="222"/>
      <c r="C101" s="222" t="s">
        <v>86</v>
      </c>
      <c r="D101" s="222" t="s">
        <v>176</v>
      </c>
      <c r="E101" s="229" t="s">
        <v>128</v>
      </c>
      <c r="F101" s="229"/>
      <c r="G101" s="251">
        <f>('January 08'!CJ$37)</f>
        <v>93.92728881831</v>
      </c>
      <c r="H101" s="251">
        <f>('February 08'!CJ$37)</f>
        <v>93.03782529292299</v>
      </c>
      <c r="I101" s="251">
        <f>('March 08'!CJ$37)</f>
        <v>92.29303329197487</v>
      </c>
      <c r="J101" s="251">
        <f>('April 08'!CJ$37)</f>
        <v>93.53461931691751</v>
      </c>
      <c r="K101" s="251">
        <f>('May 08'!CJ$37)</f>
        <v>94.83181512580974</v>
      </c>
      <c r="L101" s="251">
        <f>('June 08'!CJ$37)</f>
        <v>95.81409392786463</v>
      </c>
      <c r="M101" s="251">
        <f>('July 08'!CJ$37)</f>
        <v>97.21496775452337</v>
      </c>
      <c r="N101" s="251">
        <f>('August 08'!CJ$37)</f>
        <v>96.37101071182352</v>
      </c>
      <c r="O101" s="251" t="str">
        <f>('September 08'!CJ$37)</f>
        <v> </v>
      </c>
      <c r="P101" s="251" t="str">
        <f>('October 08'!CJ$37)</f>
        <v> </v>
      </c>
      <c r="Q101" s="251" t="str">
        <f>('November 08'!CJ$37)</f>
        <v> </v>
      </c>
      <c r="R101" s="251" t="str">
        <f>('December 08'!CJ$37)</f>
        <v> </v>
      </c>
      <c r="S101" s="234"/>
      <c r="T101" s="234" t="s">
        <v>148</v>
      </c>
      <c r="U101" s="261">
        <f>(IF(((SUM(G101:R101))=0)," ",(AVERAGE(G101:R101))))</f>
        <v>94.62808178001833</v>
      </c>
      <c r="V101" s="239" t="str">
        <f>(E101)</f>
        <v>(percent)</v>
      </c>
      <c r="W101" s="236"/>
      <c r="X101" s="236"/>
      <c r="Y101" s="236"/>
      <c r="Z101" s="236"/>
      <c r="AA101" s="236" t="s">
        <v>161</v>
      </c>
      <c r="AB101" s="222"/>
      <c r="AC101" s="138"/>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7.25" customHeight="1">
      <c r="A102" s="222"/>
      <c r="B102" s="222"/>
      <c r="C102" s="222"/>
      <c r="D102" s="222"/>
      <c r="E102" s="229"/>
      <c r="F102" s="229"/>
      <c r="G102" s="234"/>
      <c r="H102" s="234"/>
      <c r="I102" s="234"/>
      <c r="J102" s="234"/>
      <c r="K102" s="234"/>
      <c r="L102" s="234"/>
      <c r="M102" s="234"/>
      <c r="N102" s="234"/>
      <c r="O102" s="234"/>
      <c r="P102" s="234"/>
      <c r="Q102" s="234"/>
      <c r="R102" s="234"/>
      <c r="S102" s="234"/>
      <c r="T102" s="234"/>
      <c r="U102" s="234"/>
      <c r="V102" s="239"/>
      <c r="W102" s="236"/>
      <c r="X102" s="236"/>
      <c r="Y102" s="236"/>
      <c r="Z102" s="236"/>
      <c r="AA102" s="236"/>
      <c r="AB102" s="222"/>
      <c r="AC102" s="138"/>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7.25" customHeight="1">
      <c r="A103" s="222"/>
      <c r="B103" s="222" t="s">
        <v>18</v>
      </c>
      <c r="C103" s="222"/>
      <c r="D103" s="222"/>
      <c r="E103" s="229"/>
      <c r="F103" s="229"/>
      <c r="G103" s="234"/>
      <c r="H103" s="234"/>
      <c r="I103" s="234"/>
      <c r="J103" s="234"/>
      <c r="K103" s="234"/>
      <c r="L103" s="234"/>
      <c r="M103" s="234"/>
      <c r="N103" s="234"/>
      <c r="O103" s="234"/>
      <c r="P103" s="234"/>
      <c r="Q103" s="234"/>
      <c r="R103" s="234"/>
      <c r="S103" s="234"/>
      <c r="T103" s="234"/>
      <c r="U103" s="234"/>
      <c r="V103" s="239"/>
      <c r="W103" s="236"/>
      <c r="X103" s="236"/>
      <c r="Y103" s="236"/>
      <c r="Z103" s="236"/>
      <c r="AA103" s="236"/>
      <c r="AB103" s="222"/>
      <c r="AC103" s="138"/>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7.25" customHeight="1">
      <c r="A104" s="222"/>
      <c r="B104" s="222"/>
      <c r="C104" s="222" t="s">
        <v>84</v>
      </c>
      <c r="D104" s="222" t="s">
        <v>159</v>
      </c>
      <c r="E104" s="229" t="s">
        <v>175</v>
      </c>
      <c r="F104" s="229"/>
      <c r="G104" s="241">
        <f>('January 08'!AQ$45)</f>
        <v>254</v>
      </c>
      <c r="H104" s="241">
        <f>('February 08'!AQ$45)</f>
        <v>224</v>
      </c>
      <c r="I104" s="241">
        <f>('March 08'!AQ$45)</f>
        <v>182</v>
      </c>
      <c r="J104" s="241">
        <f>('April 08'!AQ$45)</f>
        <v>182</v>
      </c>
      <c r="K104" s="241">
        <f>('May 08'!AQ$45)</f>
        <v>274</v>
      </c>
      <c r="L104" s="241">
        <f>('June 08'!AQ$45)</f>
        <v>352</v>
      </c>
      <c r="M104" s="241">
        <f>('July 08'!AQ$45)</f>
        <v>360</v>
      </c>
      <c r="N104" s="241">
        <f>('August 08'!AQ$45)</f>
        <v>354</v>
      </c>
      <c r="O104" s="241" t="str">
        <f>('September 08'!AQ$45)</f>
        <v> </v>
      </c>
      <c r="P104" s="241" t="str">
        <f>('October 08'!AQ$45)</f>
        <v> </v>
      </c>
      <c r="Q104" s="241" t="str">
        <f>('November 08'!AQ$45)</f>
        <v> </v>
      </c>
      <c r="R104" s="241" t="str">
        <f>('December 08'!AQ$45)</f>
        <v> </v>
      </c>
      <c r="S104" s="234"/>
      <c r="T104" s="234" t="s">
        <v>148</v>
      </c>
      <c r="U104" s="243">
        <f>(IF(((SUM(G104:R104))=0)," ",(MAX(G104:R104))))</f>
        <v>360</v>
      </c>
      <c r="V104" s="239"/>
      <c r="W104" s="236"/>
      <c r="X104" s="236"/>
      <c r="Y104" s="236"/>
      <c r="Z104" s="236"/>
      <c r="AA104" s="236" t="s">
        <v>160</v>
      </c>
      <c r="AB104" s="222"/>
      <c r="AC104" s="138"/>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7.25" customHeight="1">
      <c r="A105" s="222"/>
      <c r="B105" s="222"/>
      <c r="C105" s="222"/>
      <c r="D105" s="222" t="s">
        <v>161</v>
      </c>
      <c r="E105" s="229"/>
      <c r="F105" s="229"/>
      <c r="G105" s="241">
        <f>('January 08'!AQ$47)</f>
        <v>183.71428571428572</v>
      </c>
      <c r="H105" s="241">
        <f>('February 08'!AQ$47)</f>
        <v>165.07692307692307</v>
      </c>
      <c r="I105" s="241">
        <f>('March 08'!AQ$47)</f>
        <v>132.08333333333334</v>
      </c>
      <c r="J105" s="241">
        <f>('April 08'!AQ$47)</f>
        <v>131.07692307692307</v>
      </c>
      <c r="K105" s="241">
        <f>('May 08'!AQ$47)</f>
        <v>192.07142857142858</v>
      </c>
      <c r="L105" s="241">
        <f>('June 08'!AQ$47)</f>
        <v>282.5833333333333</v>
      </c>
      <c r="M105" s="241">
        <f>('July 08'!AQ$47)</f>
        <v>273.14285714285717</v>
      </c>
      <c r="N105" s="241">
        <f>('August 08'!AQ$47)</f>
        <v>258</v>
      </c>
      <c r="O105" s="241" t="str">
        <f>('September 08'!AQ$47)</f>
        <v> </v>
      </c>
      <c r="P105" s="241" t="str">
        <f>('October 08'!AQ$47)</f>
        <v> </v>
      </c>
      <c r="Q105" s="241" t="str">
        <f>('November 08'!AQ$47)</f>
        <v> </v>
      </c>
      <c r="R105" s="241" t="str">
        <f>('December 08'!AQ$47)</f>
        <v> </v>
      </c>
      <c r="S105" s="234"/>
      <c r="T105" s="234" t="s">
        <v>148</v>
      </c>
      <c r="U105" s="243">
        <f>(IF(((SUM(G105:R105))=0)," ",(AVERAGE(G105:R105))))</f>
        <v>202.21863553113553</v>
      </c>
      <c r="V105" s="239" t="str">
        <f>(E104)</f>
        <v>(mg / l)</v>
      </c>
      <c r="W105" s="236"/>
      <c r="X105" s="236"/>
      <c r="Y105" s="236"/>
      <c r="Z105" s="236"/>
      <c r="AA105" s="236" t="s">
        <v>161</v>
      </c>
      <c r="AB105" s="222"/>
      <c r="AC105" s="138"/>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7.25" customHeight="1">
      <c r="A106" s="222"/>
      <c r="B106" s="222"/>
      <c r="C106" s="222"/>
      <c r="D106" s="222" t="s">
        <v>162</v>
      </c>
      <c r="E106" s="229"/>
      <c r="F106" s="229"/>
      <c r="G106" s="241">
        <f>('January 08'!AQ$46)</f>
        <v>116</v>
      </c>
      <c r="H106" s="241">
        <f>('February 08'!AQ$46)</f>
        <v>96</v>
      </c>
      <c r="I106" s="241">
        <f>('March 08'!AQ$46)</f>
        <v>92</v>
      </c>
      <c r="J106" s="241">
        <f>('April 08'!AQ$46)</f>
        <v>81</v>
      </c>
      <c r="K106" s="241">
        <f>('May 08'!AQ$46)</f>
        <v>72</v>
      </c>
      <c r="L106" s="241">
        <f>('June 08'!AQ$46)</f>
        <v>228</v>
      </c>
      <c r="M106" s="241">
        <f>('July 08'!AQ$46)</f>
        <v>206</v>
      </c>
      <c r="N106" s="241">
        <f>('August 08'!AQ$46)</f>
        <v>178</v>
      </c>
      <c r="O106" s="241" t="str">
        <f>('September 08'!AQ$46)</f>
        <v> </v>
      </c>
      <c r="P106" s="241" t="str">
        <f>('October 08'!AQ$46)</f>
        <v> </v>
      </c>
      <c r="Q106" s="241" t="str">
        <f>('November 08'!AQ$46)</f>
        <v> </v>
      </c>
      <c r="R106" s="241" t="str">
        <f>('December 08'!AQ$46)</f>
        <v> </v>
      </c>
      <c r="S106" s="234"/>
      <c r="T106" s="234" t="s">
        <v>148</v>
      </c>
      <c r="U106" s="243">
        <f>(IF(((SUM(G106:R106))=0)," ",(MIN(G106:R106))))</f>
        <v>72</v>
      </c>
      <c r="V106" s="239"/>
      <c r="W106" s="236"/>
      <c r="X106" s="236"/>
      <c r="Y106" s="236"/>
      <c r="Z106" s="236"/>
      <c r="AA106" s="236" t="s">
        <v>163</v>
      </c>
      <c r="AB106" s="222"/>
      <c r="AC106" s="138"/>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7.25" customHeight="1">
      <c r="A107" s="222"/>
      <c r="B107" s="222"/>
      <c r="C107" s="222"/>
      <c r="D107" s="222"/>
      <c r="E107" s="229"/>
      <c r="F107" s="229"/>
      <c r="G107" s="242"/>
      <c r="H107" s="242"/>
      <c r="I107" s="242"/>
      <c r="J107" s="242"/>
      <c r="K107" s="242"/>
      <c r="L107" s="242"/>
      <c r="M107" s="242"/>
      <c r="N107" s="242"/>
      <c r="O107" s="242"/>
      <c r="P107" s="242"/>
      <c r="Q107" s="242"/>
      <c r="R107" s="242"/>
      <c r="S107" s="234"/>
      <c r="T107" s="234"/>
      <c r="U107" s="262"/>
      <c r="V107" s="239"/>
      <c r="W107" s="236"/>
      <c r="X107" s="236"/>
      <c r="Y107" s="236"/>
      <c r="Z107" s="236"/>
      <c r="AA107" s="236"/>
      <c r="AB107" s="222"/>
      <c r="AC107" s="138"/>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7.25" customHeight="1">
      <c r="A108" s="222"/>
      <c r="B108" s="222"/>
      <c r="C108" s="222" t="s">
        <v>84</v>
      </c>
      <c r="D108" s="222" t="s">
        <v>159</v>
      </c>
      <c r="E108" s="229" t="s">
        <v>171</v>
      </c>
      <c r="F108" s="229"/>
      <c r="G108" s="241">
        <f>('January 08'!AR$45)</f>
        <v>5670.849719999999</v>
      </c>
      <c r="H108" s="241">
        <f>('February 08'!AR$45)</f>
        <v>7069.11744</v>
      </c>
      <c r="I108" s="241">
        <f>('March 08'!AR$45)</f>
        <v>5500.79712</v>
      </c>
      <c r="J108" s="241">
        <f>('April 08'!AR$45)</f>
        <v>6078.09192</v>
      </c>
      <c r="K108" s="241">
        <f>('May 08'!AR$45)</f>
        <v>7161.69144</v>
      </c>
      <c r="L108" s="241">
        <f>('June 08'!AR$45)</f>
        <v>7730.9298</v>
      </c>
      <c r="M108" s="241">
        <f>('July 08'!AR$45)</f>
        <v>6139.907999999999</v>
      </c>
      <c r="N108" s="241">
        <f>('August 08'!AR$45)</f>
        <v>6955.76016</v>
      </c>
      <c r="O108" s="241" t="str">
        <f>('September 08'!AR$45)</f>
        <v> </v>
      </c>
      <c r="P108" s="241" t="str">
        <f>('October 08'!AR$45)</f>
        <v> </v>
      </c>
      <c r="Q108" s="241" t="str">
        <f>('November 08'!AR$45)</f>
        <v> </v>
      </c>
      <c r="R108" s="241" t="str">
        <f>('December 08'!AR$45)</f>
        <v> </v>
      </c>
      <c r="S108" s="234"/>
      <c r="T108" s="234" t="s">
        <v>148</v>
      </c>
      <c r="U108" s="243">
        <f>(IF(((SUM(G108:R108))=0)," ",(MAX(G108:R108))))</f>
        <v>7730.9298</v>
      </c>
      <c r="V108" s="239"/>
      <c r="W108" s="236"/>
      <c r="X108" s="236"/>
      <c r="Y108" s="236"/>
      <c r="Z108" s="236"/>
      <c r="AA108" s="236" t="s">
        <v>160</v>
      </c>
      <c r="AB108" s="222"/>
      <c r="AC108" s="138"/>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7.25" customHeight="1">
      <c r="A109" s="222"/>
      <c r="B109" s="222"/>
      <c r="C109" s="222"/>
      <c r="D109" s="222" t="s">
        <v>161</v>
      </c>
      <c r="E109" s="229"/>
      <c r="F109" s="229"/>
      <c r="G109" s="241">
        <f>('January 08'!AR$47)</f>
        <v>3838.1788028571423</v>
      </c>
      <c r="H109" s="241">
        <f>('February 08'!AR$47)</f>
        <v>4361.895701538462</v>
      </c>
      <c r="I109" s="241">
        <f>('March 08'!AR$47)</f>
        <v>4261.69552</v>
      </c>
      <c r="J109" s="241">
        <f>('April 08'!AR$47)</f>
        <v>4519.0790400000005</v>
      </c>
      <c r="K109" s="241">
        <f>('May 08'!AR$47)</f>
        <v>5643.247298571428</v>
      </c>
      <c r="L109" s="241">
        <f>('June 08'!AR$47)</f>
        <v>5758.124345</v>
      </c>
      <c r="M109" s="241">
        <f>('July 08'!AR$47)</f>
        <v>4795.678714285715</v>
      </c>
      <c r="N109" s="241">
        <f>('August 08'!AR$47)</f>
        <v>5285.419956</v>
      </c>
      <c r="O109" s="241" t="str">
        <f>('September 08'!AR$47)</f>
        <v> </v>
      </c>
      <c r="P109" s="241" t="str">
        <f>('October 08'!AR$47)</f>
        <v> </v>
      </c>
      <c r="Q109" s="241" t="str">
        <f>('November 08'!AR$47)</f>
        <v> </v>
      </c>
      <c r="R109" s="241" t="str">
        <f>('December 08'!AR$47)</f>
        <v> </v>
      </c>
      <c r="S109" s="234"/>
      <c r="T109" s="234" t="s">
        <v>148</v>
      </c>
      <c r="U109" s="243">
        <f>(IF(((SUM(G109:R109))=0)," ",(AVERAGE(G109:R109))))</f>
        <v>4807.914922281593</v>
      </c>
      <c r="V109" s="239" t="str">
        <f>(E108)</f>
        <v>(pounds)</v>
      </c>
      <c r="W109" s="236"/>
      <c r="X109" s="236"/>
      <c r="Y109" s="236"/>
      <c r="Z109" s="236"/>
      <c r="AA109" s="236" t="s">
        <v>161</v>
      </c>
      <c r="AB109" s="222"/>
      <c r="AC109" s="138"/>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7.25" customHeight="1">
      <c r="A110" s="222"/>
      <c r="B110" s="222"/>
      <c r="C110" s="222"/>
      <c r="D110" s="222" t="s">
        <v>162</v>
      </c>
      <c r="E110" s="229"/>
      <c r="F110" s="229"/>
      <c r="G110" s="241">
        <f>('January 08'!AR$46)</f>
        <v>2326.15944</v>
      </c>
      <c r="H110" s="241">
        <f>('February 08'!AR$46)</f>
        <v>2787.0278399999997</v>
      </c>
      <c r="I110" s="241">
        <f>('March 08'!AR$46)</f>
        <v>3428.7825</v>
      </c>
      <c r="J110" s="241">
        <f>('April 08'!AR$46)</f>
        <v>3726.9791999999998</v>
      </c>
      <c r="K110" s="241">
        <f>('May 08'!AR$46)</f>
        <v>3704.9616</v>
      </c>
      <c r="L110" s="241">
        <f>('June 08'!AR$46)</f>
        <v>4816.55016</v>
      </c>
      <c r="M110" s="241">
        <f>('July 08'!AR$46)</f>
        <v>3709.16496</v>
      </c>
      <c r="N110" s="241">
        <f>('August 08'!AR$46)</f>
        <v>4119.543</v>
      </c>
      <c r="O110" s="241" t="str">
        <f>('September 08'!AR$46)</f>
        <v> </v>
      </c>
      <c r="P110" s="241" t="str">
        <f>('October 08'!AR$46)</f>
        <v> </v>
      </c>
      <c r="Q110" s="241" t="str">
        <f>('November 08'!AR$46)</f>
        <v> </v>
      </c>
      <c r="R110" s="241" t="str">
        <f>('December 08'!AR$46)</f>
        <v> </v>
      </c>
      <c r="S110" s="234"/>
      <c r="T110" s="234" t="s">
        <v>148</v>
      </c>
      <c r="U110" s="243">
        <f>(IF(((SUM(G110:R110))=0)," ",(MIN(G110:R110))))</f>
        <v>2326.15944</v>
      </c>
      <c r="V110" s="239"/>
      <c r="W110" s="236"/>
      <c r="X110" s="236"/>
      <c r="Y110" s="236"/>
      <c r="Z110" s="236"/>
      <c r="AA110" s="236" t="s">
        <v>163</v>
      </c>
      <c r="AB110" s="222"/>
      <c r="AC110" s="138"/>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7.25" customHeight="1">
      <c r="A111" s="222"/>
      <c r="B111" s="222"/>
      <c r="C111" s="222"/>
      <c r="D111" s="222"/>
      <c r="E111" s="229"/>
      <c r="F111" s="229"/>
      <c r="G111" s="242"/>
      <c r="H111" s="242"/>
      <c r="I111" s="242"/>
      <c r="J111" s="242"/>
      <c r="K111" s="242"/>
      <c r="L111" s="242"/>
      <c r="M111" s="242"/>
      <c r="N111" s="242"/>
      <c r="O111" s="242"/>
      <c r="P111" s="242"/>
      <c r="Q111" s="242"/>
      <c r="R111" s="242"/>
      <c r="S111" s="234"/>
      <c r="T111" s="234"/>
      <c r="U111" s="262"/>
      <c r="V111" s="239"/>
      <c r="W111" s="236"/>
      <c r="X111" s="236"/>
      <c r="Y111" s="236"/>
      <c r="Z111" s="236"/>
      <c r="AA111" s="236"/>
      <c r="AB111" s="222"/>
      <c r="AC111" s="138"/>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7.25" customHeight="1">
      <c r="A112" s="222"/>
      <c r="B112" s="222"/>
      <c r="C112" s="222" t="s">
        <v>85</v>
      </c>
      <c r="D112" s="222" t="s">
        <v>159</v>
      </c>
      <c r="E112" s="229" t="s">
        <v>175</v>
      </c>
      <c r="F112" s="229"/>
      <c r="G112" s="241">
        <f>('January 08'!AS$45)</f>
        <v>73</v>
      </c>
      <c r="H112" s="241">
        <f>('February 08'!AS$45)</f>
        <v>86</v>
      </c>
      <c r="I112" s="241">
        <f>('March 08'!AS$45)</f>
        <v>58</v>
      </c>
      <c r="J112" s="241">
        <f>('April 08'!AS$45)</f>
        <v>43</v>
      </c>
      <c r="K112" s="241">
        <f>('May 08'!AS$45)</f>
        <v>118</v>
      </c>
      <c r="L112" s="241">
        <f>('June 08'!AS$45)</f>
        <v>114</v>
      </c>
      <c r="M112" s="241">
        <f>('July 08'!AS$45)</f>
        <v>84</v>
      </c>
      <c r="N112" s="241">
        <f>('August 08'!AS$45)</f>
        <v>104</v>
      </c>
      <c r="O112" s="241" t="str">
        <f>('September 08'!AS$45)</f>
        <v> </v>
      </c>
      <c r="P112" s="241" t="str">
        <f>('October 08'!AS$45)</f>
        <v> </v>
      </c>
      <c r="Q112" s="241" t="str">
        <f>('November 08'!AS$45)</f>
        <v> </v>
      </c>
      <c r="R112" s="241" t="str">
        <f>('December 08'!AS$45)</f>
        <v> </v>
      </c>
      <c r="S112" s="234"/>
      <c r="T112" s="234" t="s">
        <v>148</v>
      </c>
      <c r="U112" s="258" t="s">
        <v>148</v>
      </c>
      <c r="V112" s="239"/>
      <c r="W112" s="236"/>
      <c r="X112" s="236"/>
      <c r="Y112" s="236"/>
      <c r="Z112" s="236"/>
      <c r="AA112" s="236" t="s">
        <v>160</v>
      </c>
      <c r="AB112" s="222"/>
      <c r="AC112" s="138"/>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7.25" customHeight="1">
      <c r="A113" s="222"/>
      <c r="B113" s="222"/>
      <c r="C113" s="222"/>
      <c r="D113" s="222" t="s">
        <v>161</v>
      </c>
      <c r="E113" s="229"/>
      <c r="F113" s="229"/>
      <c r="G113" s="241">
        <f>('January 08'!AS$47)</f>
        <v>67.75</v>
      </c>
      <c r="H113" s="241">
        <f>('February 08'!AS$47)</f>
        <v>65.6</v>
      </c>
      <c r="I113" s="241">
        <f>('March 08'!AS$47)</f>
        <v>44.666666666666664</v>
      </c>
      <c r="J113" s="241">
        <f>('April 08'!AS$47)</f>
        <v>38</v>
      </c>
      <c r="K113" s="241">
        <f>('May 08'!AS$47)</f>
        <v>84.8</v>
      </c>
      <c r="L113" s="241">
        <f>('June 08'!AS$47)</f>
        <v>102.5</v>
      </c>
      <c r="M113" s="241">
        <f>('July 08'!AS$47)</f>
        <v>78.5</v>
      </c>
      <c r="N113" s="241">
        <f>('August 08'!AS$47)</f>
        <v>94</v>
      </c>
      <c r="O113" s="241" t="str">
        <f>('September 08'!AS$47)</f>
        <v> </v>
      </c>
      <c r="P113" s="241" t="str">
        <f>('October 08'!AS$47)</f>
        <v> </v>
      </c>
      <c r="Q113" s="241" t="str">
        <f>('November 08'!AS$47)</f>
        <v> </v>
      </c>
      <c r="R113" s="241" t="str">
        <f>('December 08'!AS$47)</f>
        <v> </v>
      </c>
      <c r="S113" s="234"/>
      <c r="T113" s="234" t="s">
        <v>148</v>
      </c>
      <c r="U113" s="259">
        <f>(IF(((SUM(G113:R113))=0)," ",(AVERAGE(G113:R113))))</f>
        <v>71.97708333333333</v>
      </c>
      <c r="V113" s="239" t="str">
        <f>(E112)</f>
        <v>(mg / l)</v>
      </c>
      <c r="W113" s="236"/>
      <c r="X113" s="236"/>
      <c r="Y113" s="236"/>
      <c r="Z113" s="236"/>
      <c r="AA113" s="236" t="s">
        <v>161</v>
      </c>
      <c r="AB113" s="222"/>
      <c r="AC113" s="138"/>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7.25" customHeight="1">
      <c r="A114" s="222"/>
      <c r="B114" s="222"/>
      <c r="C114" s="222"/>
      <c r="D114" s="222" t="s">
        <v>162</v>
      </c>
      <c r="E114" s="229"/>
      <c r="F114" s="229"/>
      <c r="G114" s="241">
        <f>('January 08'!AS$46)</f>
        <v>64</v>
      </c>
      <c r="H114" s="241">
        <f>('February 08'!AS$46)</f>
        <v>44</v>
      </c>
      <c r="I114" s="241">
        <f>('March 08'!AS$46)</f>
        <v>25</v>
      </c>
      <c r="J114" s="241">
        <f>('April 08'!AS$46)</f>
        <v>34</v>
      </c>
      <c r="K114" s="241">
        <f>('May 08'!AS$46)</f>
        <v>50</v>
      </c>
      <c r="L114" s="241">
        <f>('June 08'!AS$46)</f>
        <v>82</v>
      </c>
      <c r="M114" s="241">
        <f>('July 08'!AS$46)</f>
        <v>71</v>
      </c>
      <c r="N114" s="241">
        <f>('August 08'!AS$46)</f>
        <v>71</v>
      </c>
      <c r="O114" s="241" t="str">
        <f>('September 08'!AS$46)</f>
        <v> </v>
      </c>
      <c r="P114" s="241" t="str">
        <f>('October 08'!AS$46)</f>
        <v> </v>
      </c>
      <c r="Q114" s="241" t="str">
        <f>('November 08'!AS$46)</f>
        <v> </v>
      </c>
      <c r="R114" s="241" t="str">
        <f>('December 08'!AS$46)</f>
        <v> </v>
      </c>
      <c r="S114" s="234"/>
      <c r="T114" s="234" t="s">
        <v>148</v>
      </c>
      <c r="U114" s="258" t="s">
        <v>148</v>
      </c>
      <c r="V114" s="239"/>
      <c r="W114" s="236"/>
      <c r="X114" s="236"/>
      <c r="Y114" s="236"/>
      <c r="Z114" s="236"/>
      <c r="AA114" s="236" t="s">
        <v>163</v>
      </c>
      <c r="AB114" s="222"/>
      <c r="AC114" s="138"/>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7.25" customHeight="1">
      <c r="A115" s="222"/>
      <c r="B115" s="222"/>
      <c r="C115" s="222"/>
      <c r="D115" s="222"/>
      <c r="E115" s="229"/>
      <c r="F115" s="229"/>
      <c r="G115" s="242"/>
      <c r="H115" s="242"/>
      <c r="I115" s="242"/>
      <c r="J115" s="242"/>
      <c r="K115" s="242"/>
      <c r="L115" s="242"/>
      <c r="M115" s="242"/>
      <c r="N115" s="242"/>
      <c r="O115" s="242"/>
      <c r="P115" s="242"/>
      <c r="Q115" s="242"/>
      <c r="R115" s="242"/>
      <c r="S115" s="234"/>
      <c r="T115" s="234"/>
      <c r="U115" s="262"/>
      <c r="V115" s="239"/>
      <c r="W115" s="236"/>
      <c r="X115" s="236"/>
      <c r="Y115" s="236"/>
      <c r="Z115" s="236"/>
      <c r="AA115" s="236"/>
      <c r="AB115" s="222"/>
      <c r="AC115" s="138"/>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7.25" customHeight="1">
      <c r="A116" s="222"/>
      <c r="B116" s="222"/>
      <c r="C116" s="222" t="s">
        <v>85</v>
      </c>
      <c r="D116" s="222" t="s">
        <v>159</v>
      </c>
      <c r="E116" s="229" t="s">
        <v>171</v>
      </c>
      <c r="F116" s="229"/>
      <c r="G116" s="241">
        <f>('January 08'!AT$45)</f>
        <v>1631.6376</v>
      </c>
      <c r="H116" s="241">
        <f>('February 08'!AT$45)</f>
        <v>2430.0091199999997</v>
      </c>
      <c r="I116" s="241">
        <f>('March 08'!AT$45)</f>
        <v>1693.02</v>
      </c>
      <c r="J116" s="241">
        <f>('April 08'!AT$45)</f>
        <v>1362.756</v>
      </c>
      <c r="K116" s="241">
        <f>('May 08'!AT$45)</f>
        <v>3025.18488</v>
      </c>
      <c r="L116" s="241">
        <f>('June 08'!AT$45)</f>
        <v>2588.9194799999996</v>
      </c>
      <c r="M116" s="241">
        <f>('July 08'!AT$45)</f>
        <v>1449.1584</v>
      </c>
      <c r="N116" s="241">
        <f>('August 08'!AT$45)</f>
        <v>2438.5742999999998</v>
      </c>
      <c r="O116" s="241" t="str">
        <f>('September 08'!AT$45)</f>
        <v> </v>
      </c>
      <c r="P116" s="241" t="str">
        <f>('October 08'!AT$45)</f>
        <v> </v>
      </c>
      <c r="Q116" s="241" t="str">
        <f>('November 08'!AT$45)</f>
        <v> </v>
      </c>
      <c r="R116" s="241" t="str">
        <f>('December 08'!AT$45)</f>
        <v> </v>
      </c>
      <c r="S116" s="234"/>
      <c r="T116" s="234" t="s">
        <v>148</v>
      </c>
      <c r="U116" s="258" t="s">
        <v>148</v>
      </c>
      <c r="V116" s="239"/>
      <c r="W116" s="236"/>
      <c r="X116" s="236"/>
      <c r="Y116" s="236"/>
      <c r="Z116" s="236"/>
      <c r="AA116" s="236" t="s">
        <v>160</v>
      </c>
      <c r="AB116" s="222"/>
      <c r="AC116" s="138"/>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7.25" customHeight="1">
      <c r="A117" s="222"/>
      <c r="B117" s="222"/>
      <c r="C117" s="222"/>
      <c r="D117" s="222" t="s">
        <v>161</v>
      </c>
      <c r="E117" s="229"/>
      <c r="F117" s="229"/>
      <c r="G117" s="241">
        <f>('January 08'!AT$47)</f>
        <v>1423.3878</v>
      </c>
      <c r="H117" s="241">
        <f>('February 08'!AT$47)</f>
        <v>1669.015812</v>
      </c>
      <c r="I117" s="241">
        <f>('March 08'!AT$47)</f>
        <v>1416.1876</v>
      </c>
      <c r="J117" s="241">
        <f>('April 08'!AT$47)</f>
        <v>1254.73215</v>
      </c>
      <c r="K117" s="241">
        <f>('May 08'!AT$47)</f>
        <v>2465.882796</v>
      </c>
      <c r="L117" s="241">
        <f>('June 08'!AT$47)</f>
        <v>2145.9987599999995</v>
      </c>
      <c r="M117" s="241">
        <f>('July 08'!AT$47)</f>
        <v>1374.5967150000001</v>
      </c>
      <c r="N117" s="241">
        <f>('August 08'!AT$47)</f>
        <v>1970.623155</v>
      </c>
      <c r="O117" s="241" t="str">
        <f>('September 08'!AT$47)</f>
        <v> </v>
      </c>
      <c r="P117" s="241" t="str">
        <f>('October 08'!AT$47)</f>
        <v> </v>
      </c>
      <c r="Q117" s="241" t="str">
        <f>('November 08'!AT$47)</f>
        <v> </v>
      </c>
      <c r="R117" s="241" t="str">
        <f>('December 08'!AT$47)</f>
        <v> </v>
      </c>
      <c r="S117" s="234"/>
      <c r="T117" s="234" t="s">
        <v>148</v>
      </c>
      <c r="U117" s="259">
        <f>(IF(((SUM(G117:R117))=0)," ",(AVERAGE(G117:R117))))</f>
        <v>1715.0530984999998</v>
      </c>
      <c r="V117" s="239" t="str">
        <f>(E116)</f>
        <v>(pounds)</v>
      </c>
      <c r="W117" s="236"/>
      <c r="X117" s="236"/>
      <c r="Y117" s="236"/>
      <c r="Z117" s="236"/>
      <c r="AA117" s="236" t="s">
        <v>161</v>
      </c>
      <c r="AB117" s="222"/>
      <c r="AC117" s="138"/>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7.25" customHeight="1">
      <c r="A118" s="222"/>
      <c r="B118" s="222"/>
      <c r="C118" s="222"/>
      <c r="D118" s="222" t="s">
        <v>162</v>
      </c>
      <c r="E118" s="229"/>
      <c r="F118" s="229"/>
      <c r="G118" s="241">
        <f>('January 08'!AT$46)</f>
        <v>1307.712</v>
      </c>
      <c r="H118" s="241">
        <f>('February 08'!AT$46)</f>
        <v>1277.3877599999998</v>
      </c>
      <c r="I118" s="241">
        <f>('March 08'!AT$46)</f>
        <v>994.5449999999998</v>
      </c>
      <c r="J118" s="241">
        <f>('April 08'!AT$46)</f>
        <v>1087.8696</v>
      </c>
      <c r="K118" s="241">
        <f>('May 08'!AT$46)</f>
        <v>2218.0229999999997</v>
      </c>
      <c r="L118" s="241">
        <f>('June 08'!AT$46)</f>
        <v>1613.2729199999999</v>
      </c>
      <c r="M118" s="241">
        <f>('July 08'!AT$46)</f>
        <v>1219.2162600000001</v>
      </c>
      <c r="N118" s="241">
        <f>('August 08'!AT$46)</f>
        <v>1565.6181600000002</v>
      </c>
      <c r="O118" s="241" t="str">
        <f>('September 08'!AT$46)</f>
        <v> </v>
      </c>
      <c r="P118" s="241" t="str">
        <f>('October 08'!AT$46)</f>
        <v> </v>
      </c>
      <c r="Q118" s="241" t="str">
        <f>('November 08'!AT$46)</f>
        <v> </v>
      </c>
      <c r="R118" s="241" t="str">
        <f>('December 08'!AT$46)</f>
        <v> </v>
      </c>
      <c r="S118" s="234"/>
      <c r="T118" s="234" t="s">
        <v>148</v>
      </c>
      <c r="U118" s="258" t="s">
        <v>148</v>
      </c>
      <c r="V118" s="239"/>
      <c r="W118" s="236"/>
      <c r="X118" s="236"/>
      <c r="Y118" s="236"/>
      <c r="Z118" s="236"/>
      <c r="AA118" s="236" t="s">
        <v>163</v>
      </c>
      <c r="AB118" s="222"/>
      <c r="AC118" s="138"/>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7.25" customHeight="1">
      <c r="A119" s="222"/>
      <c r="B119" s="222"/>
      <c r="C119" s="222"/>
      <c r="D119" s="222"/>
      <c r="E119" s="229"/>
      <c r="F119" s="229"/>
      <c r="G119" s="242"/>
      <c r="H119" s="242"/>
      <c r="I119" s="242"/>
      <c r="J119" s="242"/>
      <c r="K119" s="242"/>
      <c r="L119" s="242"/>
      <c r="M119" s="242"/>
      <c r="N119" s="242"/>
      <c r="O119" s="242"/>
      <c r="P119" s="242"/>
      <c r="Q119" s="242"/>
      <c r="R119" s="242"/>
      <c r="S119" s="234"/>
      <c r="T119" s="234"/>
      <c r="U119" s="262"/>
      <c r="V119" s="239"/>
      <c r="W119" s="236"/>
      <c r="X119" s="236"/>
      <c r="Y119" s="236"/>
      <c r="Z119" s="236"/>
      <c r="AA119" s="236"/>
      <c r="AB119" s="222"/>
      <c r="AC119" s="138"/>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7.25" customHeight="1">
      <c r="A120" s="222"/>
      <c r="B120" s="222"/>
      <c r="C120" s="222" t="s">
        <v>86</v>
      </c>
      <c r="D120" s="222" t="s">
        <v>159</v>
      </c>
      <c r="E120" s="229" t="s">
        <v>175</v>
      </c>
      <c r="F120" s="229"/>
      <c r="G120" s="241">
        <f>('January 08'!AU$45)</f>
        <v>29</v>
      </c>
      <c r="H120" s="241">
        <f>('February 08'!AU$45)</f>
        <v>28</v>
      </c>
      <c r="I120" s="241">
        <f>('March 08'!AU$45)</f>
        <v>21</v>
      </c>
      <c r="J120" s="241">
        <f>('April 08'!AU$45)</f>
        <v>23</v>
      </c>
      <c r="K120" s="241">
        <f>('May 08'!AU$45)</f>
        <v>27</v>
      </c>
      <c r="L120" s="241">
        <f>('June 08'!AU$45)</f>
        <v>30</v>
      </c>
      <c r="M120" s="241">
        <f>('July 08'!AU$45)</f>
        <v>19</v>
      </c>
      <c r="N120" s="241">
        <f>('August 08'!AU$45)</f>
        <v>27</v>
      </c>
      <c r="O120" s="241" t="str">
        <f>('September 08'!AU$45)</f>
        <v> </v>
      </c>
      <c r="P120" s="241" t="str">
        <f>('October 08'!AU$45)</f>
        <v> </v>
      </c>
      <c r="Q120" s="241" t="str">
        <f>('November 08'!AU$45)</f>
        <v> </v>
      </c>
      <c r="R120" s="241" t="str">
        <f>('December 08'!AU$45)</f>
        <v> </v>
      </c>
      <c r="S120" s="234"/>
      <c r="T120" s="234" t="s">
        <v>148</v>
      </c>
      <c r="U120" s="243">
        <f>(IF(((SUM(G120:R120))=0)," ",(MAX(G120:R120))))</f>
        <v>30</v>
      </c>
      <c r="V120" s="239"/>
      <c r="W120" s="236"/>
      <c r="X120" s="236">
        <v>50</v>
      </c>
      <c r="Y120" s="236"/>
      <c r="Z120" s="236"/>
      <c r="AA120" s="236" t="s">
        <v>160</v>
      </c>
      <c r="AB120" s="222"/>
      <c r="AC120" s="138"/>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7.25" customHeight="1">
      <c r="A121" s="222"/>
      <c r="B121" s="222"/>
      <c r="C121" s="222"/>
      <c r="D121" s="222" t="s">
        <v>161</v>
      </c>
      <c r="E121" s="229"/>
      <c r="F121" s="229"/>
      <c r="G121" s="241">
        <f>('January 08'!AU$47)</f>
        <v>21.214285714285715</v>
      </c>
      <c r="H121" s="241">
        <f>('February 08'!AU$47)</f>
        <v>20.615384615384617</v>
      </c>
      <c r="I121" s="241">
        <f>('March 08'!AU$47)</f>
        <v>16.416666666666668</v>
      </c>
      <c r="J121" s="241">
        <f>('April 08'!AU$47)</f>
        <v>13.692307692307692</v>
      </c>
      <c r="K121" s="241">
        <f>('May 08'!AU$47)</f>
        <v>20.928571428571427</v>
      </c>
      <c r="L121" s="241">
        <f>('June 08'!AU$47)</f>
        <v>22.333333333333332</v>
      </c>
      <c r="M121" s="241">
        <f>('July 08'!AU$47)</f>
        <v>15.357142857142858</v>
      </c>
      <c r="N121" s="241">
        <f>('August 08'!AU$47)</f>
        <v>19.2</v>
      </c>
      <c r="O121" s="241" t="str">
        <f>('September 08'!AU$47)</f>
        <v> </v>
      </c>
      <c r="P121" s="241" t="str">
        <f>('October 08'!AU$47)</f>
        <v> </v>
      </c>
      <c r="Q121" s="241" t="str">
        <f>('November 08'!AU$47)</f>
        <v> </v>
      </c>
      <c r="R121" s="241" t="str">
        <f>('December 08'!AU$47)</f>
        <v> </v>
      </c>
      <c r="S121" s="234"/>
      <c r="T121" s="234" t="s">
        <v>148</v>
      </c>
      <c r="U121" s="243">
        <f>(IF(((SUM(G121:R121))=0)," ",(AVERAGE(G121:R121))))</f>
        <v>18.71971153846154</v>
      </c>
      <c r="V121" s="239" t="str">
        <f>(E120)</f>
        <v>(mg / l)</v>
      </c>
      <c r="W121" s="236"/>
      <c r="X121" s="236">
        <v>30</v>
      </c>
      <c r="Y121" s="236"/>
      <c r="Z121" s="236"/>
      <c r="AA121" s="236" t="s">
        <v>161</v>
      </c>
      <c r="AB121" s="222"/>
      <c r="AC121" s="138"/>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7.25" customHeight="1">
      <c r="A122" s="222"/>
      <c r="B122" s="222"/>
      <c r="C122" s="222"/>
      <c r="D122" s="222" t="s">
        <v>162</v>
      </c>
      <c r="E122" s="229"/>
      <c r="F122" s="229"/>
      <c r="G122" s="241">
        <f>('January 08'!AU$46)</f>
        <v>14</v>
      </c>
      <c r="H122" s="241">
        <f>('February 08'!AU$46)</f>
        <v>16</v>
      </c>
      <c r="I122" s="241">
        <f>('March 08'!AU$46)</f>
        <v>8</v>
      </c>
      <c r="J122" s="241">
        <f>('April 08'!AU$46)</f>
        <v>9</v>
      </c>
      <c r="K122" s="241">
        <f>('May 08'!AU$46)</f>
        <v>14</v>
      </c>
      <c r="L122" s="241">
        <f>('June 08'!AU$46)</f>
        <v>17</v>
      </c>
      <c r="M122" s="241">
        <f>('July 08'!AU$46)</f>
        <v>9</v>
      </c>
      <c r="N122" s="241">
        <f>('August 08'!AU$46)</f>
        <v>13</v>
      </c>
      <c r="O122" s="241" t="str">
        <f>('September 08'!AU$46)</f>
        <v> </v>
      </c>
      <c r="P122" s="241" t="str">
        <f>('October 08'!AU$46)</f>
        <v> </v>
      </c>
      <c r="Q122" s="241" t="str">
        <f>('November 08'!AU$46)</f>
        <v> </v>
      </c>
      <c r="R122" s="241" t="str">
        <f>('December 08'!AU$46)</f>
        <v> </v>
      </c>
      <c r="S122" s="234"/>
      <c r="T122" s="234" t="s">
        <v>148</v>
      </c>
      <c r="U122" s="243">
        <f>(IF(((SUM(G122:R122))=0)," ",(MIN(G122:R122))))</f>
        <v>8</v>
      </c>
      <c r="V122" s="239"/>
      <c r="W122" s="236"/>
      <c r="X122" s="236"/>
      <c r="Y122" s="236"/>
      <c r="Z122" s="236"/>
      <c r="AA122" s="236" t="s">
        <v>163</v>
      </c>
      <c r="AB122" s="222"/>
      <c r="AC122" s="138"/>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7.25" customHeight="1">
      <c r="A123" s="222"/>
      <c r="B123" s="222"/>
      <c r="C123" s="222"/>
      <c r="D123" s="222"/>
      <c r="E123" s="229"/>
      <c r="F123" s="229"/>
      <c r="G123" s="242"/>
      <c r="H123" s="242"/>
      <c r="I123" s="242"/>
      <c r="J123" s="242"/>
      <c r="K123" s="242"/>
      <c r="L123" s="242"/>
      <c r="M123" s="242"/>
      <c r="N123" s="242"/>
      <c r="O123" s="242"/>
      <c r="P123" s="242"/>
      <c r="Q123" s="242"/>
      <c r="R123" s="242"/>
      <c r="S123" s="234"/>
      <c r="T123" s="234"/>
      <c r="U123" s="262"/>
      <c r="V123" s="239"/>
      <c r="W123" s="236"/>
      <c r="X123" s="236"/>
      <c r="Y123" s="236"/>
      <c r="Z123" s="236"/>
      <c r="AA123" s="236"/>
      <c r="AB123" s="222"/>
      <c r="AC123" s="138"/>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7.25" customHeight="1">
      <c r="A124" s="222"/>
      <c r="B124" s="222"/>
      <c r="C124" s="222" t="s">
        <v>86</v>
      </c>
      <c r="D124" s="222" t="s">
        <v>159</v>
      </c>
      <c r="E124" s="229" t="s">
        <v>171</v>
      </c>
      <c r="F124" s="229"/>
      <c r="G124" s="241">
        <f>('January 08'!AV$45)</f>
        <v>649.15224</v>
      </c>
      <c r="H124" s="241">
        <f>('February 08'!AV$45)</f>
        <v>808.04592</v>
      </c>
      <c r="I124" s="241">
        <f>('March 08'!AV$45)</f>
        <v>647.6260199999999</v>
      </c>
      <c r="J124" s="241">
        <f>('April 08'!AV$45)</f>
        <v>1368.06024</v>
      </c>
      <c r="K124" s="241">
        <f>('May 08'!AV$45)</f>
        <v>926.2404</v>
      </c>
      <c r="L124" s="241">
        <f>('June 08'!AV$45)</f>
        <v>702.8118000000001</v>
      </c>
      <c r="M124" s="241">
        <f>('July 08'!AV$45)</f>
        <v>374.12406</v>
      </c>
      <c r="N124" s="241">
        <f>('August 08'!AV$45)</f>
        <v>603.6075</v>
      </c>
      <c r="O124" s="241" t="str">
        <f>('September 08'!AV$45)</f>
        <v> </v>
      </c>
      <c r="P124" s="241" t="str">
        <f>('October 08'!AV$45)</f>
        <v> </v>
      </c>
      <c r="Q124" s="241" t="str">
        <f>('November 08'!AV$45)</f>
        <v> </v>
      </c>
      <c r="R124" s="241" t="str">
        <f>('December 08'!AV$45)</f>
        <v> </v>
      </c>
      <c r="S124" s="234"/>
      <c r="T124" s="234" t="s">
        <v>148</v>
      </c>
      <c r="U124" s="243">
        <f>(IF(((SUM(G124:R124))=0)," ",(MAX(G124:R124))))</f>
        <v>1368.06024</v>
      </c>
      <c r="V124" s="239"/>
      <c r="W124" s="236"/>
      <c r="X124" s="260">
        <v>1605</v>
      </c>
      <c r="Y124" s="236"/>
      <c r="Z124" s="236"/>
      <c r="AA124" s="236" t="s">
        <v>160</v>
      </c>
      <c r="AB124" s="222"/>
      <c r="AC124" s="138"/>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7.25" customHeight="1">
      <c r="A125" s="222"/>
      <c r="B125" s="222"/>
      <c r="C125" s="222"/>
      <c r="D125" s="222" t="s">
        <v>161</v>
      </c>
      <c r="E125" s="229"/>
      <c r="F125" s="229"/>
      <c r="G125" s="241">
        <f>('January 08'!AV$47)</f>
        <v>446.4211371428572</v>
      </c>
      <c r="H125" s="241">
        <f>('February 08'!AV$47)</f>
        <v>552.7200276923078</v>
      </c>
      <c r="I125" s="241">
        <f>('March 08'!AV$47)</f>
        <v>532.94129</v>
      </c>
      <c r="J125" s="241">
        <f>('April 08'!AV$47)</f>
        <v>506.3650246153847</v>
      </c>
      <c r="K125" s="241">
        <f>('May 08'!AV$47)</f>
        <v>642.1585542857143</v>
      </c>
      <c r="L125" s="241">
        <f>('June 08'!AV$47)</f>
        <v>460.26166500000005</v>
      </c>
      <c r="M125" s="241">
        <f>('July 08'!AV$47)</f>
        <v>271.21799142857145</v>
      </c>
      <c r="N125" s="241">
        <f>('August 08'!AV$47)</f>
        <v>400.85959800000006</v>
      </c>
      <c r="O125" s="241" t="str">
        <f>('September 08'!AV$47)</f>
        <v> </v>
      </c>
      <c r="P125" s="241" t="str">
        <f>('October 08'!AV$47)</f>
        <v> </v>
      </c>
      <c r="Q125" s="241" t="str">
        <f>('November 08'!AV$47)</f>
        <v> </v>
      </c>
      <c r="R125" s="241" t="str">
        <f>('December 08'!AV$47)</f>
        <v> </v>
      </c>
      <c r="S125" s="234"/>
      <c r="T125" s="234" t="s">
        <v>148</v>
      </c>
      <c r="U125" s="243">
        <f>(IF(((SUM(G125:R125))=0)," ",(AVERAGE(G125:R125))))</f>
        <v>476.6181610206045</v>
      </c>
      <c r="V125" s="239" t="str">
        <f>(E124)</f>
        <v>(pounds)</v>
      </c>
      <c r="W125" s="236"/>
      <c r="X125" s="236">
        <v>963</v>
      </c>
      <c r="Y125" s="236"/>
      <c r="Z125" s="236"/>
      <c r="AA125" s="236" t="s">
        <v>161</v>
      </c>
      <c r="AB125" s="222"/>
      <c r="AC125" s="138"/>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7.25" customHeight="1">
      <c r="A126" s="222"/>
      <c r="B126" s="222"/>
      <c r="C126" s="222"/>
      <c r="D126" s="222" t="s">
        <v>162</v>
      </c>
      <c r="E126" s="229"/>
      <c r="F126" s="229"/>
      <c r="G126" s="241">
        <f>('January 08'!AV$46)</f>
        <v>246.71388</v>
      </c>
      <c r="H126" s="241">
        <f>('February 08'!AV$46)</f>
        <v>404.72352</v>
      </c>
      <c r="I126" s="241">
        <f>('March 08'!AV$46)</f>
        <v>278.42256</v>
      </c>
      <c r="J126" s="241">
        <f>('April 08'!AV$46)</f>
        <v>316.59474</v>
      </c>
      <c r="K126" s="241">
        <f>('May 08'!AV$46)</f>
        <v>462.3696</v>
      </c>
      <c r="L126" s="241">
        <f>('June 08'!AV$46)</f>
        <v>317.58720000000005</v>
      </c>
      <c r="M126" s="241">
        <f>('July 08'!AV$46)</f>
        <v>170.3862</v>
      </c>
      <c r="N126" s="241">
        <f>('August 08'!AV$46)</f>
        <v>260.31642</v>
      </c>
      <c r="O126" s="241" t="str">
        <f>('September 08'!AV$46)</f>
        <v> </v>
      </c>
      <c r="P126" s="241" t="str">
        <f>('October 08'!AV$46)</f>
        <v> </v>
      </c>
      <c r="Q126" s="241" t="str">
        <f>('November 08'!AV$46)</f>
        <v> </v>
      </c>
      <c r="R126" s="241" t="str">
        <f>('December 08'!AV$46)</f>
        <v> </v>
      </c>
      <c r="S126" s="234"/>
      <c r="T126" s="234" t="s">
        <v>148</v>
      </c>
      <c r="U126" s="243">
        <f>(IF(((SUM(G126:R126))=0)," ",(MIN(G126:R126))))</f>
        <v>170.3862</v>
      </c>
      <c r="V126" s="239"/>
      <c r="W126" s="236"/>
      <c r="X126" s="236"/>
      <c r="Y126" s="236"/>
      <c r="Z126" s="236"/>
      <c r="AA126" s="236" t="s">
        <v>163</v>
      </c>
      <c r="AB126" s="222"/>
      <c r="AC126" s="138"/>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7.25" customHeight="1">
      <c r="A127" s="222"/>
      <c r="B127" s="222"/>
      <c r="C127" s="222"/>
      <c r="D127" s="222"/>
      <c r="E127" s="229"/>
      <c r="F127" s="229"/>
      <c r="G127" s="247"/>
      <c r="H127" s="247"/>
      <c r="I127" s="247"/>
      <c r="J127" s="247"/>
      <c r="K127" s="247"/>
      <c r="L127" s="247"/>
      <c r="M127" s="247"/>
      <c r="N127" s="247"/>
      <c r="O127" s="247"/>
      <c r="P127" s="247"/>
      <c r="Q127" s="247"/>
      <c r="R127" s="247"/>
      <c r="S127" s="234"/>
      <c r="T127" s="234"/>
      <c r="U127" s="234"/>
      <c r="V127" s="239"/>
      <c r="W127" s="236"/>
      <c r="X127" s="236"/>
      <c r="Y127" s="236"/>
      <c r="Z127" s="236"/>
      <c r="AA127" s="236"/>
      <c r="AB127" s="222"/>
      <c r="AC127" s="138"/>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7.25" customHeight="1">
      <c r="A128" s="222"/>
      <c r="B128" s="222"/>
      <c r="C128" s="222" t="s">
        <v>86</v>
      </c>
      <c r="D128" s="222" t="s">
        <v>176</v>
      </c>
      <c r="E128" s="229" t="s">
        <v>128</v>
      </c>
      <c r="F128" s="229"/>
      <c r="G128" s="251">
        <f>('January 08'!AU$49)</f>
        <v>88.45256609642301</v>
      </c>
      <c r="H128" s="251">
        <f>('February 08'!AU$49)</f>
        <v>87.5116495806151</v>
      </c>
      <c r="I128" s="251">
        <f>('March 08'!AU$49)</f>
        <v>87.57097791798107</v>
      </c>
      <c r="J128" s="251">
        <f>('April 08'!AU$49)</f>
        <v>89.55399061032864</v>
      </c>
      <c r="K128" s="251">
        <f>('May 08'!AU$49)</f>
        <v>89.10375604313872</v>
      </c>
      <c r="L128" s="251">
        <f>('June 08'!AU$49)</f>
        <v>92.0967266293129</v>
      </c>
      <c r="M128" s="251">
        <f>('July 08'!AU$49)</f>
        <v>94.3776150627615</v>
      </c>
      <c r="N128" s="251">
        <f>('August 08'!AU$49)</f>
        <v>92.55813953488372</v>
      </c>
      <c r="O128" s="251" t="str">
        <f>('September 08'!AU$49)</f>
        <v> </v>
      </c>
      <c r="P128" s="251" t="str">
        <f>('October 08'!AU$49)</f>
        <v> </v>
      </c>
      <c r="Q128" s="251" t="str">
        <f>('November 08'!AU$49)</f>
        <v> </v>
      </c>
      <c r="R128" s="251" t="str">
        <f>('December 08'!AU$49)</f>
        <v> </v>
      </c>
      <c r="S128" s="234"/>
      <c r="T128" s="234" t="s">
        <v>148</v>
      </c>
      <c r="U128" s="261">
        <f>(IF(((SUM(G128:R128))=0)," ",(AVERAGE(G128:R128))))</f>
        <v>90.15317768443057</v>
      </c>
      <c r="V128" s="239" t="str">
        <f>(E128)</f>
        <v>(percent)</v>
      </c>
      <c r="W128" s="236"/>
      <c r="X128" s="248">
        <v>85</v>
      </c>
      <c r="Y128" s="236"/>
      <c r="Z128" s="236"/>
      <c r="AA128" s="236" t="s">
        <v>161</v>
      </c>
      <c r="AB128" s="222"/>
      <c r="AC128" s="138"/>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ht="19.5" customHeight="1">
      <c r="A129" s="222" t="str">
        <f>(A1)</f>
        <v>BRUNSWICK SEWER DISTRICT</v>
      </c>
      <c r="B129" s="222"/>
      <c r="C129" s="222"/>
      <c r="D129" s="222"/>
      <c r="E129" s="222"/>
      <c r="F129" s="222"/>
      <c r="G129" s="236"/>
      <c r="H129" s="236"/>
      <c r="I129" s="235"/>
      <c r="J129" s="235"/>
      <c r="K129" s="235"/>
      <c r="L129" s="235" t="str">
        <f>(L1)</f>
        <v>State Discharge License Number W 002600-5L-C-R</v>
      </c>
      <c r="M129" s="236"/>
      <c r="N129" s="256"/>
      <c r="O129" s="256"/>
      <c r="P129" s="234"/>
      <c r="Q129" s="234"/>
      <c r="R129" s="234"/>
      <c r="S129" s="256"/>
      <c r="T129" s="234"/>
      <c r="U129" s="234"/>
      <c r="V129" s="234"/>
      <c r="W129" s="236"/>
      <c r="X129" s="234" t="str">
        <f>(X1)</f>
        <v>Gregory H. Thulen</v>
      </c>
      <c r="Y129" s="236"/>
      <c r="Z129" s="236"/>
      <c r="AA129" s="236"/>
      <c r="AB129" s="222"/>
      <c r="AC129" s="138"/>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ht="19.5" customHeight="1">
      <c r="A130" s="222"/>
      <c r="B130" s="222"/>
      <c r="C130" s="222"/>
      <c r="D130" s="222"/>
      <c r="E130" s="222"/>
      <c r="F130" s="222"/>
      <c r="G130" s="236"/>
      <c r="H130" s="236"/>
      <c r="I130" s="236"/>
      <c r="J130" s="236"/>
      <c r="K130" s="236"/>
      <c r="L130" s="236"/>
      <c r="M130" s="236"/>
      <c r="N130" s="256"/>
      <c r="O130" s="256"/>
      <c r="P130" s="256"/>
      <c r="Q130" s="257"/>
      <c r="R130" s="256"/>
      <c r="S130" s="256"/>
      <c r="T130" s="256"/>
      <c r="U130" s="257"/>
      <c r="V130" s="256"/>
      <c r="W130" s="236"/>
      <c r="X130" s="256"/>
      <c r="Y130" s="236"/>
      <c r="Z130" s="236"/>
      <c r="AA130" s="236"/>
      <c r="AB130" s="222"/>
      <c r="AC130" s="138"/>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ht="19.5" customHeight="1">
      <c r="A131" s="222" t="str">
        <f>(A3)</f>
        <v>Annual Report of Treatment Operations:  2008.</v>
      </c>
      <c r="B131" s="222"/>
      <c r="C131" s="222"/>
      <c r="D131" s="222"/>
      <c r="E131" s="222"/>
      <c r="F131" s="222"/>
      <c r="G131" s="236"/>
      <c r="H131" s="236"/>
      <c r="I131" s="235"/>
      <c r="J131" s="235"/>
      <c r="K131" s="235"/>
      <c r="L131" s="235" t="str">
        <f>(L3)</f>
        <v>N.P.D.E.S. Permit Number ME 0100102</v>
      </c>
      <c r="M131" s="236"/>
      <c r="N131" s="256"/>
      <c r="O131" s="256"/>
      <c r="P131" s="234"/>
      <c r="Q131" s="234"/>
      <c r="R131" s="234"/>
      <c r="S131" s="256"/>
      <c r="T131" s="234"/>
      <c r="U131" s="234"/>
      <c r="V131" s="234"/>
      <c r="W131" s="236"/>
      <c r="X131" s="234" t="str">
        <f>(X3)</f>
        <v>Treatment Operations Division Supervisor</v>
      </c>
      <c r="Y131" s="236"/>
      <c r="Z131" s="236"/>
      <c r="AA131" s="236"/>
      <c r="AB131" s="222"/>
      <c r="AC131" s="138"/>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ht="19.5" customHeight="1">
      <c r="A132" s="222"/>
      <c r="B132" s="222"/>
      <c r="C132" s="222"/>
      <c r="D132" s="222"/>
      <c r="E132" s="222"/>
      <c r="F132" s="222"/>
      <c r="G132" s="236"/>
      <c r="H132" s="236"/>
      <c r="I132" s="236"/>
      <c r="J132" s="236"/>
      <c r="K132" s="236"/>
      <c r="L132" s="236"/>
      <c r="M132" s="236"/>
      <c r="N132" s="236"/>
      <c r="O132" s="236"/>
      <c r="P132" s="236"/>
      <c r="Q132" s="236"/>
      <c r="R132" s="236"/>
      <c r="S132" s="236"/>
      <c r="T132" s="236"/>
      <c r="U132" s="236"/>
      <c r="V132" s="234"/>
      <c r="W132" s="236"/>
      <c r="X132" s="236"/>
      <c r="Y132" s="236"/>
      <c r="Z132" s="236"/>
      <c r="AA132" s="236"/>
      <c r="AB132" s="222"/>
      <c r="AC132" s="138"/>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ht="19.5" customHeight="1">
      <c r="A133" s="222" t="str">
        <f>(A5)</f>
        <v>\\bsd-server\Shared\Operations\TREATMENT PLANT DIVISION\STATE  REPORT\[2008 StateReport.xls]August 08</v>
      </c>
      <c r="B133" s="222"/>
      <c r="C133" s="222"/>
      <c r="D133" s="222"/>
      <c r="E133" s="222"/>
      <c r="F133" s="222"/>
      <c r="G133" s="236"/>
      <c r="H133" s="236"/>
      <c r="I133" s="236"/>
      <c r="J133" s="236"/>
      <c r="K133" s="236"/>
      <c r="L133" s="236"/>
      <c r="M133" s="257"/>
      <c r="N133" s="236"/>
      <c r="O133" s="236"/>
      <c r="P133" s="236"/>
      <c r="Q133" s="236"/>
      <c r="R133" s="236"/>
      <c r="S133" s="236"/>
      <c r="T133" s="236"/>
      <c r="U133" s="236"/>
      <c r="V133" s="239"/>
      <c r="W133" s="236"/>
      <c r="X133" s="239" t="s">
        <v>135</v>
      </c>
      <c r="Y133" s="236"/>
      <c r="Z133" s="236"/>
      <c r="AA133" s="236"/>
      <c r="AB133" s="222"/>
      <c r="AC133" s="138"/>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ht="19.5" customHeight="1">
      <c r="A134" s="222"/>
      <c r="B134" s="222"/>
      <c r="C134" s="222"/>
      <c r="D134" s="222"/>
      <c r="E134" s="222"/>
      <c r="F134" s="222"/>
      <c r="G134" s="236"/>
      <c r="H134" s="236"/>
      <c r="I134" s="236"/>
      <c r="J134" s="236"/>
      <c r="K134" s="236"/>
      <c r="L134" s="236"/>
      <c r="M134" s="257"/>
      <c r="N134" s="236"/>
      <c r="O134" s="236"/>
      <c r="P134" s="236"/>
      <c r="Q134" s="236"/>
      <c r="R134" s="236"/>
      <c r="S134" s="222"/>
      <c r="T134" s="222"/>
      <c r="U134" s="222"/>
      <c r="V134" s="222"/>
      <c r="W134" s="222"/>
      <c r="X134" s="222"/>
      <c r="Y134" s="222"/>
      <c r="Z134" s="222"/>
      <c r="AA134" s="222"/>
      <c r="AB134" s="222"/>
      <c r="AC134" s="138"/>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ht="19.5" customHeight="1">
      <c r="A135" s="222"/>
      <c r="B135" s="222"/>
      <c r="C135" s="222"/>
      <c r="D135" s="222"/>
      <c r="E135" s="222"/>
      <c r="F135" s="222"/>
      <c r="G135" s="236"/>
      <c r="H135" s="236"/>
      <c r="I135" s="236"/>
      <c r="J135" s="236"/>
      <c r="K135" s="236"/>
      <c r="L135" s="236"/>
      <c r="M135" s="236"/>
      <c r="N135" s="236"/>
      <c r="O135" s="236"/>
      <c r="P135" s="236"/>
      <c r="Q135" s="236"/>
      <c r="R135" s="236"/>
      <c r="S135" s="222"/>
      <c r="T135" s="356" t="str">
        <f>(T7)</f>
        <v>A       N       N       U       A       L</v>
      </c>
      <c r="U135" s="357"/>
      <c r="V135" s="358"/>
      <c r="W135" s="222"/>
      <c r="X135" s="230" t="str">
        <f>(X7)</f>
        <v>P E R M I T</v>
      </c>
      <c r="Y135" s="222"/>
      <c r="Z135" s="222"/>
      <c r="AA135" s="222"/>
      <c r="AB135" s="222"/>
      <c r="AC135" s="138"/>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19.5" customHeight="1">
      <c r="A136" s="222"/>
      <c r="B136" s="231" t="str">
        <f>(B8)</f>
        <v>Parameter</v>
      </c>
      <c r="C136" s="231"/>
      <c r="D136" s="231" t="str">
        <f>(D8)</f>
        <v>Function</v>
      </c>
      <c r="E136" s="232" t="str">
        <f>(E8)</f>
        <v>Units</v>
      </c>
      <c r="F136" s="232"/>
      <c r="G136" s="233" t="str">
        <f aca="true" t="shared" si="1" ref="G136:R136">(G8)</f>
        <v>JANUARY</v>
      </c>
      <c r="H136" s="233" t="str">
        <f t="shared" si="1"/>
        <v>FEBRUARY</v>
      </c>
      <c r="I136" s="233" t="str">
        <f t="shared" si="1"/>
        <v>MARCH</v>
      </c>
      <c r="J136" s="233" t="str">
        <f t="shared" si="1"/>
        <v>APRIL</v>
      </c>
      <c r="K136" s="233" t="str">
        <f t="shared" si="1"/>
        <v>MAY</v>
      </c>
      <c r="L136" s="233" t="str">
        <f t="shared" si="1"/>
        <v>JUNE</v>
      </c>
      <c r="M136" s="233" t="str">
        <f t="shared" si="1"/>
        <v>JULY</v>
      </c>
      <c r="N136" s="233" t="str">
        <f t="shared" si="1"/>
        <v>AUGUST</v>
      </c>
      <c r="O136" s="233" t="str">
        <f t="shared" si="1"/>
        <v>SEPTEMBER</v>
      </c>
      <c r="P136" s="233" t="str">
        <f t="shared" si="1"/>
        <v>OCTOBER</v>
      </c>
      <c r="Q136" s="233" t="str">
        <f t="shared" si="1"/>
        <v>NOVEMBER</v>
      </c>
      <c r="R136" s="233" t="str">
        <f t="shared" si="1"/>
        <v>DECEMBER</v>
      </c>
      <c r="S136" s="232"/>
      <c r="T136" s="232" t="str">
        <f>(T8)</f>
        <v>Total</v>
      </c>
      <c r="U136" s="232" t="str">
        <f>(U8)</f>
        <v>Max/Avg/Min</v>
      </c>
      <c r="V136" s="232" t="str">
        <f>(V8)</f>
        <v>Units</v>
      </c>
      <c r="W136" s="222"/>
      <c r="X136" s="232" t="str">
        <f>(X8)</f>
        <v>Limits</v>
      </c>
      <c r="Y136" s="222"/>
      <c r="Z136" s="222"/>
      <c r="AA136" s="222"/>
      <c r="AB136" s="222"/>
      <c r="AC136" s="138"/>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ht="19.5" customHeight="1">
      <c r="A137" s="222"/>
      <c r="B137" s="222"/>
      <c r="C137" s="222"/>
      <c r="D137" s="222"/>
      <c r="E137" s="225"/>
      <c r="F137" s="225"/>
      <c r="G137" s="234"/>
      <c r="H137" s="234"/>
      <c r="I137" s="234"/>
      <c r="J137" s="234"/>
      <c r="K137" s="234"/>
      <c r="L137" s="234"/>
      <c r="M137" s="234"/>
      <c r="N137" s="234"/>
      <c r="O137" s="234"/>
      <c r="P137" s="234"/>
      <c r="Q137" s="234"/>
      <c r="R137" s="234"/>
      <c r="S137" s="234"/>
      <c r="T137" s="234"/>
      <c r="U137" s="234"/>
      <c r="V137" s="234"/>
      <c r="W137" s="236"/>
      <c r="X137" s="236"/>
      <c r="Y137" s="236"/>
      <c r="Z137" s="236"/>
      <c r="AA137" s="236"/>
      <c r="AB137" s="236"/>
      <c r="AC137" s="138"/>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ht="19.5" customHeight="1">
      <c r="A138" s="222"/>
      <c r="B138" s="222"/>
      <c r="C138" s="222"/>
      <c r="D138" s="222"/>
      <c r="E138" s="229"/>
      <c r="F138" s="229"/>
      <c r="G138" s="234"/>
      <c r="H138" s="234"/>
      <c r="I138" s="234"/>
      <c r="J138" s="234"/>
      <c r="K138" s="234"/>
      <c r="L138" s="234"/>
      <c r="M138" s="234"/>
      <c r="N138" s="234"/>
      <c r="O138" s="234"/>
      <c r="P138" s="234"/>
      <c r="Q138" s="234"/>
      <c r="R138" s="234"/>
      <c r="S138" s="234"/>
      <c r="T138" s="234"/>
      <c r="U138" s="234"/>
      <c r="V138" s="239"/>
      <c r="W138" s="236"/>
      <c r="X138" s="236"/>
      <c r="Y138" s="236"/>
      <c r="Z138" s="236"/>
      <c r="AA138" s="236"/>
      <c r="AB138" s="236"/>
      <c r="AC138" s="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ht="19.5" customHeight="1">
      <c r="A139" s="222"/>
      <c r="B139" s="222" t="s">
        <v>46</v>
      </c>
      <c r="C139" s="222"/>
      <c r="D139" s="222"/>
      <c r="E139" s="229"/>
      <c r="F139" s="229"/>
      <c r="G139" s="234"/>
      <c r="H139" s="234"/>
      <c r="I139" s="234"/>
      <c r="J139" s="234"/>
      <c r="K139" s="234"/>
      <c r="L139" s="234"/>
      <c r="M139" s="234"/>
      <c r="N139" s="234"/>
      <c r="O139" s="234"/>
      <c r="P139" s="234"/>
      <c r="Q139" s="234"/>
      <c r="R139" s="234"/>
      <c r="S139" s="234"/>
      <c r="T139" s="234"/>
      <c r="U139" s="234"/>
      <c r="V139" s="239"/>
      <c r="W139" s="236"/>
      <c r="X139" s="236"/>
      <c r="Y139" s="236"/>
      <c r="Z139" s="236"/>
      <c r="AA139" s="236"/>
      <c r="AB139" s="236"/>
      <c r="AC139" s="138"/>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ht="19.5" customHeight="1">
      <c r="A140" s="222"/>
      <c r="B140" s="222"/>
      <c r="C140" s="222"/>
      <c r="D140" s="222"/>
      <c r="E140" s="229"/>
      <c r="F140" s="229"/>
      <c r="G140" s="234"/>
      <c r="H140" s="234"/>
      <c r="I140" s="234"/>
      <c r="J140" s="234"/>
      <c r="K140" s="234"/>
      <c r="L140" s="234"/>
      <c r="M140" s="234"/>
      <c r="N140" s="234"/>
      <c r="O140" s="234"/>
      <c r="P140" s="234"/>
      <c r="Q140" s="234"/>
      <c r="R140" s="234"/>
      <c r="S140" s="234"/>
      <c r="T140" s="234"/>
      <c r="U140" s="234"/>
      <c r="V140" s="239"/>
      <c r="W140" s="236"/>
      <c r="X140" s="236"/>
      <c r="Y140" s="236"/>
      <c r="Z140" s="236"/>
      <c r="AA140" s="236"/>
      <c r="AB140" s="236"/>
      <c r="AC140" s="138"/>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ht="19.5" customHeight="1">
      <c r="A141" s="222"/>
      <c r="B141" s="222"/>
      <c r="C141" s="222" t="s">
        <v>102</v>
      </c>
      <c r="D141" s="222" t="s">
        <v>177</v>
      </c>
      <c r="E141" s="229" t="s">
        <v>73</v>
      </c>
      <c r="F141" s="229"/>
      <c r="G141" s="241">
        <f>('January 08'!AX$44)</f>
        <v>482819</v>
      </c>
      <c r="H141" s="241">
        <f>('February 08'!AX$44)</f>
        <v>402698</v>
      </c>
      <c r="I141" s="241">
        <f>('March 08'!AX$44)</f>
        <v>379520</v>
      </c>
      <c r="J141" s="241">
        <f>('April 08'!AX$44)</f>
        <v>442802</v>
      </c>
      <c r="K141" s="241">
        <f>('May 08'!AX$44)</f>
        <v>455356</v>
      </c>
      <c r="L141" s="241">
        <f>('June 08'!AX$44)</f>
        <v>536763</v>
      </c>
      <c r="M141" s="241">
        <f>('July 08'!AX$44)</f>
        <v>553240</v>
      </c>
      <c r="N141" s="241" t="str">
        <f>('August 08'!AX$44)</f>
        <v> </v>
      </c>
      <c r="O141" s="241" t="str">
        <f>('September 08'!AX$44)</f>
        <v> </v>
      </c>
      <c r="P141" s="241" t="str">
        <f>('October 08'!AX$44)</f>
        <v> </v>
      </c>
      <c r="Q141" s="241" t="str">
        <f>('November 08'!AX$44)</f>
        <v> </v>
      </c>
      <c r="R141" s="241" t="str">
        <f>('December 08'!AX$44)</f>
        <v> </v>
      </c>
      <c r="S141" s="234"/>
      <c r="T141" s="262">
        <f>(SUM(G141:R141))</f>
        <v>3253198</v>
      </c>
      <c r="U141" s="258" t="s">
        <v>148</v>
      </c>
      <c r="V141" s="239" t="str">
        <f>(E141)</f>
        <v>(gallons)</v>
      </c>
      <c r="W141" s="236"/>
      <c r="X141" s="236"/>
      <c r="Y141" s="236"/>
      <c r="Z141" s="236"/>
      <c r="AA141" s="236" t="s">
        <v>157</v>
      </c>
      <c r="AB141" s="236"/>
      <c r="AC141" s="138"/>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19.5" customHeight="1">
      <c r="A142" s="222"/>
      <c r="B142" s="222"/>
      <c r="C142" s="222"/>
      <c r="D142" s="222" t="s">
        <v>178</v>
      </c>
      <c r="E142" s="229" t="s">
        <v>73</v>
      </c>
      <c r="F142" s="229"/>
      <c r="G142" s="241">
        <f>('January 08'!AX$47)</f>
        <v>53646.555555555555</v>
      </c>
      <c r="H142" s="241">
        <f>('February 08'!AX$47)</f>
        <v>50337.25</v>
      </c>
      <c r="I142" s="241">
        <f>('March 08'!AX$47)</f>
        <v>47440</v>
      </c>
      <c r="J142" s="241">
        <f>('April 08'!AX$47)</f>
        <v>44280.2</v>
      </c>
      <c r="K142" s="241">
        <f>('May 08'!AX$47)</f>
        <v>35027.38461538462</v>
      </c>
      <c r="L142" s="241">
        <f>('June 08'!AX$47)</f>
        <v>48796.63636363636</v>
      </c>
      <c r="M142" s="241">
        <f>('July 08'!AX$47)</f>
        <v>61471.11111111111</v>
      </c>
      <c r="N142" s="241" t="str">
        <f>('August 08'!AX$47)</f>
        <v> </v>
      </c>
      <c r="O142" s="241" t="str">
        <f>('September 08'!AX$47)</f>
        <v> </v>
      </c>
      <c r="P142" s="241" t="str">
        <f>('October 08'!AX$47)</f>
        <v> </v>
      </c>
      <c r="Q142" s="241" t="str">
        <f>('November 08'!AX$47)</f>
        <v> </v>
      </c>
      <c r="R142" s="241" t="str">
        <f>('December 08'!AX$47)</f>
        <v> </v>
      </c>
      <c r="S142" s="234"/>
      <c r="T142" s="234" t="s">
        <v>148</v>
      </c>
      <c r="U142" s="259">
        <f>(IF(((SUM(G142:R142))=0)," ",(AVERAGE(G142:R142))))</f>
        <v>48714.162520812526</v>
      </c>
      <c r="V142" s="239" t="s">
        <v>179</v>
      </c>
      <c r="W142" s="236"/>
      <c r="X142" s="236"/>
      <c r="Y142" s="236"/>
      <c r="Z142" s="236"/>
      <c r="AA142" s="236" t="s">
        <v>161</v>
      </c>
      <c r="AB142" s="236"/>
      <c r="AC142" s="138"/>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ht="19.5" customHeight="1">
      <c r="A143" s="222"/>
      <c r="B143" s="222"/>
      <c r="C143" s="222"/>
      <c r="D143" s="222"/>
      <c r="E143" s="229"/>
      <c r="F143" s="229"/>
      <c r="G143" s="234"/>
      <c r="H143" s="234"/>
      <c r="I143" s="234"/>
      <c r="J143" s="234"/>
      <c r="K143" s="234"/>
      <c r="L143" s="234"/>
      <c r="M143" s="234"/>
      <c r="N143" s="234"/>
      <c r="O143" s="234"/>
      <c r="P143" s="234"/>
      <c r="Q143" s="234"/>
      <c r="R143" s="234"/>
      <c r="S143" s="234"/>
      <c r="T143" s="234"/>
      <c r="U143" s="234"/>
      <c r="V143" s="239"/>
      <c r="W143" s="236"/>
      <c r="X143" s="236"/>
      <c r="Y143" s="236"/>
      <c r="Z143" s="236"/>
      <c r="AA143" s="236"/>
      <c r="AB143" s="236"/>
      <c r="AC143" s="138"/>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ht="19.5" customHeight="1">
      <c r="A144" s="222"/>
      <c r="B144" s="222"/>
      <c r="C144" s="222" t="s">
        <v>180</v>
      </c>
      <c r="D144" s="222" t="s">
        <v>178</v>
      </c>
      <c r="E144" s="229" t="s">
        <v>128</v>
      </c>
      <c r="F144" s="229"/>
      <c r="G144" s="263">
        <f>('January 08'!AY$47)</f>
        <v>3.111111111111111</v>
      </c>
      <c r="H144" s="263">
        <f>('February 08'!AY$47)</f>
        <v>3.875</v>
      </c>
      <c r="I144" s="263">
        <f>('March 08'!AY$47)</f>
        <v>4</v>
      </c>
      <c r="J144" s="263">
        <f>('April 08'!AY$47)</f>
        <v>2.8</v>
      </c>
      <c r="K144" s="263">
        <f>('May 08'!AY$47)</f>
        <v>3.6923076923076925</v>
      </c>
      <c r="L144" s="263">
        <f>('June 08'!AY$47)</f>
        <v>3.909090909090909</v>
      </c>
      <c r="M144" s="263">
        <f>('July 08'!AY$47)</f>
        <v>3.111111111111111</v>
      </c>
      <c r="N144" s="263" t="str">
        <f>('August 08'!AY$47)</f>
        <v> </v>
      </c>
      <c r="O144" s="263" t="str">
        <f>('September 08'!AY$47)</f>
        <v> </v>
      </c>
      <c r="P144" s="263" t="str">
        <f>('October 08'!AY$47)</f>
        <v> </v>
      </c>
      <c r="Q144" s="263" t="str">
        <f>('November 08'!AY$47)</f>
        <v> </v>
      </c>
      <c r="R144" s="263" t="str">
        <f>('December 08'!AY$47)</f>
        <v> </v>
      </c>
      <c r="S144" s="234"/>
      <c r="T144" s="234" t="s">
        <v>148</v>
      </c>
      <c r="U144" s="258">
        <f>(IF(((SUM(G144:R144))=0)," ",(AVERAGE(G144:R144))))</f>
        <v>3.499802974802975</v>
      </c>
      <c r="V144" s="239" t="str">
        <f>(E144)</f>
        <v>(percent)</v>
      </c>
      <c r="W144" s="236"/>
      <c r="X144" s="236"/>
      <c r="Y144" s="236"/>
      <c r="Z144" s="236"/>
      <c r="AA144" s="236" t="s">
        <v>161</v>
      </c>
      <c r="AB144" s="236"/>
      <c r="AC144" s="138"/>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ht="19.5" customHeight="1">
      <c r="A145" s="222"/>
      <c r="B145" s="222"/>
      <c r="C145" s="222"/>
      <c r="D145" s="222"/>
      <c r="E145" s="229"/>
      <c r="F145" s="229"/>
      <c r="G145" s="234"/>
      <c r="H145" s="234"/>
      <c r="I145" s="234"/>
      <c r="J145" s="234"/>
      <c r="K145" s="234"/>
      <c r="L145" s="234"/>
      <c r="M145" s="234"/>
      <c r="N145" s="234"/>
      <c r="O145" s="234"/>
      <c r="P145" s="234"/>
      <c r="Q145" s="234"/>
      <c r="R145" s="234"/>
      <c r="S145" s="234"/>
      <c r="T145" s="234"/>
      <c r="U145" s="234"/>
      <c r="V145" s="239"/>
      <c r="W145" s="236"/>
      <c r="X145" s="236"/>
      <c r="Y145" s="236"/>
      <c r="Z145" s="236"/>
      <c r="AA145" s="236"/>
      <c r="AB145" s="236"/>
      <c r="AC145" s="138"/>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ht="19.5" customHeight="1">
      <c r="A146" s="222"/>
      <c r="B146" s="222"/>
      <c r="C146" s="222" t="s">
        <v>181</v>
      </c>
      <c r="D146" s="222" t="s">
        <v>157</v>
      </c>
      <c r="E146" s="229" t="s">
        <v>94</v>
      </c>
      <c r="F146" s="229"/>
      <c r="G146" s="263">
        <f>('January 08'!AZ$44)</f>
        <v>31.25</v>
      </c>
      <c r="H146" s="263">
        <f>('February 08'!AZ$44)</f>
        <v>30.75</v>
      </c>
      <c r="I146" s="263">
        <f>('March 08'!AZ$44)</f>
        <v>24.5</v>
      </c>
      <c r="J146" s="263">
        <f>('April 08'!AZ$44)</f>
        <v>31.75</v>
      </c>
      <c r="K146" s="263">
        <f>('May 08'!AZ$44)</f>
        <v>32.25</v>
      </c>
      <c r="L146" s="263">
        <f>('June 08'!AZ$44)</f>
        <v>37</v>
      </c>
      <c r="M146" s="263">
        <f>('July 08'!AZ$44)</f>
        <v>33.5</v>
      </c>
      <c r="N146" s="263" t="str">
        <f>('August 08'!AZ$44)</f>
        <v> </v>
      </c>
      <c r="O146" s="263" t="str">
        <f>('September 08'!AZ$44)</f>
        <v> </v>
      </c>
      <c r="P146" s="263" t="str">
        <f>('October 08'!AZ$44)</f>
        <v> </v>
      </c>
      <c r="Q146" s="263" t="str">
        <f>('November 08'!AZ$44)</f>
        <v> </v>
      </c>
      <c r="R146" s="263" t="str">
        <f>('December 08'!AZ$44)</f>
        <v> </v>
      </c>
      <c r="S146" s="234"/>
      <c r="T146" s="262">
        <f>(SUM(G146:R146))</f>
        <v>221</v>
      </c>
      <c r="U146" s="258">
        <f>(T146/52)</f>
        <v>4.25</v>
      </c>
      <c r="V146" s="239" t="s">
        <v>182</v>
      </c>
      <c r="W146" s="236"/>
      <c r="X146" s="236"/>
      <c r="Y146" s="236"/>
      <c r="Z146" s="236"/>
      <c r="AA146" s="236" t="s">
        <v>158</v>
      </c>
      <c r="AB146" s="236"/>
      <c r="AC146" s="138"/>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ht="19.5" customHeight="1">
      <c r="A147" s="222"/>
      <c r="B147" s="222"/>
      <c r="C147" s="222"/>
      <c r="D147" s="222"/>
      <c r="E147" s="229"/>
      <c r="F147" s="229"/>
      <c r="G147" s="234"/>
      <c r="H147" s="234"/>
      <c r="I147" s="234"/>
      <c r="J147" s="234"/>
      <c r="K147" s="234"/>
      <c r="L147" s="234"/>
      <c r="M147" s="234"/>
      <c r="N147" s="234"/>
      <c r="O147" s="234"/>
      <c r="P147" s="234"/>
      <c r="Q147" s="234"/>
      <c r="R147" s="234"/>
      <c r="S147" s="234"/>
      <c r="T147" s="234"/>
      <c r="U147" s="234"/>
      <c r="V147" s="239"/>
      <c r="W147" s="236"/>
      <c r="X147" s="236"/>
      <c r="Y147" s="236"/>
      <c r="Z147" s="236"/>
      <c r="AA147" s="236"/>
      <c r="AB147" s="236"/>
      <c r="AC147" s="138"/>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ht="19.5" customHeight="1">
      <c r="A148" s="222"/>
      <c r="B148" s="222"/>
      <c r="C148" s="222" t="s">
        <v>107</v>
      </c>
      <c r="D148" s="222" t="s">
        <v>183</v>
      </c>
      <c r="E148" s="229" t="s">
        <v>171</v>
      </c>
      <c r="F148" s="229"/>
      <c r="G148" s="241">
        <f>('January 08'!BA$44)</f>
        <v>235.59999999999997</v>
      </c>
      <c r="H148" s="241">
        <f>('February 08'!BA$44)</f>
        <v>189.1</v>
      </c>
      <c r="I148" s="241">
        <f>('March 08'!BA$44)</f>
        <v>186.00000000000003</v>
      </c>
      <c r="J148" s="241">
        <f>('April 08'!BA$44)</f>
        <v>235.6</v>
      </c>
      <c r="K148" s="241">
        <f>('May 08'!BA$44)</f>
        <v>248</v>
      </c>
      <c r="L148" s="241">
        <f>('June 08'!BA$44)</f>
        <v>285.2</v>
      </c>
      <c r="M148" s="241">
        <f>('July 08'!BA$44)</f>
        <v>269.7</v>
      </c>
      <c r="N148" s="241" t="str">
        <f>('August 08'!BA$44)</f>
        <v> </v>
      </c>
      <c r="O148" s="241" t="str">
        <f>('September 08'!BA$44)</f>
        <v> </v>
      </c>
      <c r="P148" s="241" t="str">
        <f>('October 08'!BA$44)</f>
        <v> </v>
      </c>
      <c r="Q148" s="241" t="str">
        <f>('November 08'!BA$44)</f>
        <v> </v>
      </c>
      <c r="R148" s="241" t="str">
        <f>('December 08'!BA$44)</f>
        <v> </v>
      </c>
      <c r="S148" s="234"/>
      <c r="T148" s="262">
        <f>(SUM(G148:R148))</f>
        <v>1649.2</v>
      </c>
      <c r="U148" s="259">
        <f>(T148/52)</f>
        <v>31.715384615384615</v>
      </c>
      <c r="V148" s="239" t="s">
        <v>184</v>
      </c>
      <c r="W148" s="236"/>
      <c r="X148" s="236"/>
      <c r="Y148" s="236"/>
      <c r="Z148" s="236"/>
      <c r="AA148" s="236" t="s">
        <v>158</v>
      </c>
      <c r="AB148" s="236"/>
      <c r="AC148" s="138"/>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ht="19.5" customHeight="1">
      <c r="A149" s="222"/>
      <c r="B149" s="222"/>
      <c r="C149" s="222"/>
      <c r="D149" s="222"/>
      <c r="E149" s="229"/>
      <c r="F149" s="229"/>
      <c r="G149" s="234"/>
      <c r="H149" s="234"/>
      <c r="I149" s="234"/>
      <c r="J149" s="234"/>
      <c r="K149" s="234"/>
      <c r="L149" s="234"/>
      <c r="M149" s="234"/>
      <c r="N149" s="234"/>
      <c r="O149" s="234"/>
      <c r="P149" s="234"/>
      <c r="Q149" s="234"/>
      <c r="R149" s="234"/>
      <c r="S149" s="234"/>
      <c r="T149" s="234"/>
      <c r="U149" s="234"/>
      <c r="V149" s="239"/>
      <c r="W149" s="236"/>
      <c r="X149" s="236"/>
      <c r="Y149" s="236"/>
      <c r="Z149" s="236"/>
      <c r="AA149" s="236"/>
      <c r="AB149" s="236"/>
      <c r="AC149" s="138"/>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ht="19.5" customHeight="1">
      <c r="A150" s="222"/>
      <c r="B150" s="222"/>
      <c r="C150" s="222" t="s">
        <v>185</v>
      </c>
      <c r="D150" s="222" t="s">
        <v>178</v>
      </c>
      <c r="E150" s="229" t="s">
        <v>128</v>
      </c>
      <c r="F150" s="229"/>
      <c r="G150" s="263">
        <f>('January 08'!BB$47)</f>
        <v>32.22222222222222</v>
      </c>
      <c r="H150" s="263">
        <f>('February 08'!BB$47)</f>
        <v>32.25</v>
      </c>
      <c r="I150" s="263">
        <f>('March 08'!BB$47)</f>
        <v>32.25</v>
      </c>
      <c r="J150" s="263">
        <f>('April 08'!BB$47)</f>
        <v>28.3</v>
      </c>
      <c r="K150" s="263">
        <f>('May 08'!BB$47)</f>
        <v>26.46153846153846</v>
      </c>
      <c r="L150" s="263">
        <f>('June 08'!BB$47)</f>
        <v>27.818181818181817</v>
      </c>
      <c r="M150" s="263">
        <f>('July 08'!BB$47)</f>
        <v>32.333333333333336</v>
      </c>
      <c r="N150" s="263" t="str">
        <f>('August 08'!BB$47)</f>
        <v> </v>
      </c>
      <c r="O150" s="263" t="str">
        <f>('September 08'!BB$47)</f>
        <v> </v>
      </c>
      <c r="P150" s="263" t="str">
        <f>('October 08'!BB$47)</f>
        <v> </v>
      </c>
      <c r="Q150" s="263" t="str">
        <f>('November 08'!BB$47)</f>
        <v> </v>
      </c>
      <c r="R150" s="263" t="str">
        <f>('December 08'!BB$47)</f>
        <v> </v>
      </c>
      <c r="S150" s="234"/>
      <c r="T150" s="234" t="s">
        <v>148</v>
      </c>
      <c r="U150" s="258">
        <f>(IF(((SUM(G150:R150))=0)," ",(AVERAGE(G150:R150))))</f>
        <v>30.233610833610836</v>
      </c>
      <c r="V150" s="239" t="str">
        <f>(E150)</f>
        <v>(percent)</v>
      </c>
      <c r="W150" s="236"/>
      <c r="X150" s="236"/>
      <c r="Y150" s="236"/>
      <c r="Z150" s="236"/>
      <c r="AA150" s="236" t="s">
        <v>161</v>
      </c>
      <c r="AB150" s="236"/>
      <c r="AC150" s="138"/>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ht="19.5" customHeight="1">
      <c r="A151" s="222"/>
      <c r="B151" s="222"/>
      <c r="C151" s="222"/>
      <c r="D151" s="222"/>
      <c r="E151" s="229"/>
      <c r="F151" s="229"/>
      <c r="G151" s="234"/>
      <c r="H151" s="234"/>
      <c r="I151" s="234"/>
      <c r="J151" s="234"/>
      <c r="K151" s="234"/>
      <c r="L151" s="234"/>
      <c r="M151" s="234"/>
      <c r="N151" s="234"/>
      <c r="O151" s="234"/>
      <c r="P151" s="234"/>
      <c r="Q151" s="234"/>
      <c r="R151" s="234"/>
      <c r="S151" s="234"/>
      <c r="T151" s="234"/>
      <c r="U151" s="234"/>
      <c r="V151" s="239"/>
      <c r="W151" s="236"/>
      <c r="X151" s="236"/>
      <c r="Y151" s="236"/>
      <c r="Z151" s="236"/>
      <c r="AA151" s="236"/>
      <c r="AB151" s="236"/>
      <c r="AC151" s="138"/>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ht="19.5" customHeight="1">
      <c r="A152" s="222"/>
      <c r="B152" s="222"/>
      <c r="C152" s="222" t="s">
        <v>186</v>
      </c>
      <c r="D152" s="222" t="s">
        <v>177</v>
      </c>
      <c r="E152" s="229" t="s">
        <v>168</v>
      </c>
      <c r="F152" s="229"/>
      <c r="G152" s="241">
        <f>('January 08'!BC$44)</f>
        <v>185</v>
      </c>
      <c r="H152" s="241">
        <f>('February 08'!BC$44)</f>
        <v>152</v>
      </c>
      <c r="I152" s="241">
        <f>('March 08'!BC$44)</f>
        <v>148</v>
      </c>
      <c r="J152" s="241">
        <f>('April 08'!BC$44)</f>
        <v>157</v>
      </c>
      <c r="K152" s="241">
        <f>('May 08'!BC$44)</f>
        <v>205</v>
      </c>
      <c r="L152" s="241">
        <f>('June 08'!BC$44)</f>
        <v>278</v>
      </c>
      <c r="M152" s="241">
        <f>('July 08'!BC$44)</f>
        <v>228</v>
      </c>
      <c r="N152" s="241" t="str">
        <f>('August 08'!BC$44)</f>
        <v> </v>
      </c>
      <c r="O152" s="241" t="str">
        <f>('September 08'!BC$44)</f>
        <v> </v>
      </c>
      <c r="P152" s="241" t="str">
        <f>('October 08'!BC$44)</f>
        <v> </v>
      </c>
      <c r="Q152" s="241" t="str">
        <f>('November 08'!BC$44)</f>
        <v> </v>
      </c>
      <c r="R152" s="241" t="str">
        <f>('December 08'!BC$44)</f>
        <v> </v>
      </c>
      <c r="S152" s="234"/>
      <c r="T152" s="262">
        <f>(SUM(G152:R152))</f>
        <v>1353</v>
      </c>
      <c r="U152" s="259">
        <f>(T152/52)</f>
        <v>26.01923076923077</v>
      </c>
      <c r="V152" s="239" t="s">
        <v>187</v>
      </c>
      <c r="W152" s="236"/>
      <c r="X152" s="236"/>
      <c r="Y152" s="236"/>
      <c r="Z152" s="236"/>
      <c r="AA152" s="236" t="s">
        <v>158</v>
      </c>
      <c r="AB152" s="236"/>
      <c r="AC152" s="138"/>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ht="19.5" customHeight="1">
      <c r="A153" s="222"/>
      <c r="B153" s="222"/>
      <c r="C153" s="222"/>
      <c r="D153" s="222"/>
      <c r="E153" s="229"/>
      <c r="F153" s="229"/>
      <c r="G153" s="234"/>
      <c r="H153" s="234"/>
      <c r="I153" s="234"/>
      <c r="J153" s="234"/>
      <c r="K153" s="234"/>
      <c r="L153" s="234"/>
      <c r="M153" s="234"/>
      <c r="N153" s="234"/>
      <c r="O153" s="234"/>
      <c r="P153" s="234"/>
      <c r="Q153" s="234"/>
      <c r="R153" s="234"/>
      <c r="S153" s="234"/>
      <c r="T153" s="234"/>
      <c r="U153" s="234"/>
      <c r="V153" s="239"/>
      <c r="W153" s="236"/>
      <c r="X153" s="236"/>
      <c r="Y153" s="236"/>
      <c r="Z153" s="236"/>
      <c r="AA153" s="236"/>
      <c r="AB153" s="236"/>
      <c r="AC153" s="138"/>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ht="19.5" customHeight="1">
      <c r="A154" s="222"/>
      <c r="B154" s="222"/>
      <c r="C154" s="222" t="s">
        <v>110</v>
      </c>
      <c r="D154" s="222" t="s">
        <v>183</v>
      </c>
      <c r="E154" s="229" t="s">
        <v>171</v>
      </c>
      <c r="F154" s="229"/>
      <c r="G154" s="241">
        <f>('January 08'!BD$44)</f>
        <v>14415</v>
      </c>
      <c r="H154" s="241">
        <f>('February 08'!BD$44)</f>
        <v>13102.5</v>
      </c>
      <c r="I154" s="241">
        <f>('March 08'!BD$44)</f>
        <v>9967.5</v>
      </c>
      <c r="J154" s="241">
        <f>('April 08'!BD$44)</f>
        <v>1995</v>
      </c>
      <c r="K154" s="241" t="str">
        <f>('May 08'!BD$44)</f>
        <v> </v>
      </c>
      <c r="L154" s="241">
        <f>('June 08'!BD$44)</f>
        <v>9450</v>
      </c>
      <c r="M154" s="241">
        <f>('July 08'!BD$44)</f>
        <v>16627.5</v>
      </c>
      <c r="N154" s="241" t="str">
        <f>('August 08'!BD$44)</f>
        <v> </v>
      </c>
      <c r="O154" s="241" t="str">
        <f>('September 08'!BD$44)</f>
        <v> </v>
      </c>
      <c r="P154" s="241" t="str">
        <f>('October 08'!BD$44)</f>
        <v> </v>
      </c>
      <c r="Q154" s="241" t="str">
        <f>('November 08'!BD$44)</f>
        <v> </v>
      </c>
      <c r="R154" s="241" t="str">
        <f>('December 08'!BD$44)</f>
        <v> </v>
      </c>
      <c r="S154" s="234"/>
      <c r="T154" s="262">
        <f>(SUM(G154:R154))</f>
        <v>65557.5</v>
      </c>
      <c r="U154" s="259">
        <f>(T154/52)</f>
        <v>1260.7211538461538</v>
      </c>
      <c r="V154" s="239" t="s">
        <v>184</v>
      </c>
      <c r="W154" s="236"/>
      <c r="X154" s="236"/>
      <c r="Y154" s="236"/>
      <c r="Z154" s="236"/>
      <c r="AA154" s="236" t="s">
        <v>158</v>
      </c>
      <c r="AB154" s="236"/>
      <c r="AC154" s="138"/>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ht="19.5" customHeight="1">
      <c r="A155" s="222"/>
      <c r="B155" s="222"/>
      <c r="C155" s="222"/>
      <c r="D155" s="222"/>
      <c r="E155" s="229"/>
      <c r="F155" s="229"/>
      <c r="G155" s="234"/>
      <c r="H155" s="234"/>
      <c r="I155" s="234"/>
      <c r="J155" s="234"/>
      <c r="K155" s="234"/>
      <c r="L155" s="234"/>
      <c r="M155" s="234"/>
      <c r="N155" s="234"/>
      <c r="O155" s="234"/>
      <c r="P155" s="234"/>
      <c r="Q155" s="234"/>
      <c r="R155" s="234"/>
      <c r="S155" s="234"/>
      <c r="T155" s="234"/>
      <c r="U155" s="234"/>
      <c r="V155" s="239"/>
      <c r="W155" s="236"/>
      <c r="X155" s="236"/>
      <c r="Y155" s="236"/>
      <c r="Z155" s="236"/>
      <c r="AA155" s="236"/>
      <c r="AB155" s="236"/>
      <c r="AC155" s="138"/>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ht="19.5" customHeight="1">
      <c r="A156" s="222"/>
      <c r="B156" s="222"/>
      <c r="C156" s="222" t="s">
        <v>111</v>
      </c>
      <c r="D156" s="222" t="s">
        <v>178</v>
      </c>
      <c r="E156" s="229" t="s">
        <v>172</v>
      </c>
      <c r="F156" s="229"/>
      <c r="G156" s="263">
        <f>('January 08'!BE$47)</f>
        <v>12.403333333333332</v>
      </c>
      <c r="H156" s="263">
        <f>('February 08'!BE$47)</f>
        <v>12.365</v>
      </c>
      <c r="I156" s="263">
        <f>('March 08'!BE$47)</f>
        <v>12.375714285714285</v>
      </c>
      <c r="J156" s="263">
        <f>('April 08'!BE$47)</f>
        <v>12.28</v>
      </c>
      <c r="K156" s="263" t="str">
        <f>('May 08'!BE$47)</f>
        <v> </v>
      </c>
      <c r="L156" s="263">
        <f>('June 08'!BE$47)</f>
        <v>12.347999999999999</v>
      </c>
      <c r="M156" s="263">
        <f>('July 08'!BE$47)</f>
        <v>12.354444444444443</v>
      </c>
      <c r="N156" s="263" t="str">
        <f>('August 08'!BE$47)</f>
        <v> </v>
      </c>
      <c r="O156" s="263" t="str">
        <f>('September 08'!BE$47)</f>
        <v> </v>
      </c>
      <c r="P156" s="263" t="str">
        <f>('October 08'!BE$47)</f>
        <v> </v>
      </c>
      <c r="Q156" s="263" t="str">
        <f>('November 08'!BE$47)</f>
        <v> </v>
      </c>
      <c r="R156" s="263" t="str">
        <f>('December 08'!BE$47)</f>
        <v> </v>
      </c>
      <c r="S156" s="234"/>
      <c r="T156" s="234" t="s">
        <v>148</v>
      </c>
      <c r="U156" s="258">
        <f>(IF(((SUM(G156:R156))=0)," ",(AVERAGE(G156:R156))))</f>
        <v>12.354415343915342</v>
      </c>
      <c r="V156" s="239" t="str">
        <f>(E156)</f>
        <v>(std units)</v>
      </c>
      <c r="W156" s="236"/>
      <c r="X156" s="248">
        <v>12</v>
      </c>
      <c r="Y156" s="236"/>
      <c r="Z156" s="236"/>
      <c r="AA156" s="236" t="s">
        <v>161</v>
      </c>
      <c r="AB156" s="236"/>
      <c r="AC156" s="138"/>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ht="19.5" customHeight="1">
      <c r="A157" s="222"/>
      <c r="B157" s="222"/>
      <c r="C157" s="222"/>
      <c r="D157" s="222"/>
      <c r="E157" s="264"/>
      <c r="F157" s="264"/>
      <c r="G157" s="236"/>
      <c r="H157" s="236"/>
      <c r="I157" s="236"/>
      <c r="J157" s="236"/>
      <c r="K157" s="236"/>
      <c r="L157" s="236"/>
      <c r="M157" s="236"/>
      <c r="N157" s="236"/>
      <c r="O157" s="236"/>
      <c r="P157" s="236"/>
      <c r="Q157" s="236"/>
      <c r="R157" s="236"/>
      <c r="S157" s="236"/>
      <c r="T157" s="236"/>
      <c r="U157" s="236"/>
      <c r="V157" s="265"/>
      <c r="W157" s="236"/>
      <c r="X157" s="236"/>
      <c r="Y157" s="236"/>
      <c r="Z157" s="236"/>
      <c r="AA157" s="236"/>
      <c r="AB157" s="236"/>
      <c r="AC157" s="138"/>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ht="19.5" customHeight="1">
      <c r="A158" s="222"/>
      <c r="B158" s="222"/>
      <c r="C158" s="222"/>
      <c r="D158" s="222"/>
      <c r="E158" s="264"/>
      <c r="F158" s="264"/>
      <c r="G158" s="236"/>
      <c r="H158" s="236"/>
      <c r="I158" s="236"/>
      <c r="J158" s="236"/>
      <c r="K158" s="236"/>
      <c r="L158" s="236"/>
      <c r="M158" s="236"/>
      <c r="N158" s="236"/>
      <c r="O158" s="236"/>
      <c r="P158" s="236"/>
      <c r="Q158" s="236"/>
      <c r="R158" s="236"/>
      <c r="S158" s="236"/>
      <c r="T158" s="236"/>
      <c r="U158" s="236"/>
      <c r="V158" s="265"/>
      <c r="W158" s="236"/>
      <c r="X158" s="236"/>
      <c r="Y158" s="236"/>
      <c r="Z158" s="236"/>
      <c r="AA158" s="236"/>
      <c r="AB158" s="236"/>
      <c r="AC158" s="138"/>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ht="19.5" customHeight="1">
      <c r="A159" s="138"/>
      <c r="B159" s="138"/>
      <c r="C159" s="138"/>
      <c r="D159" s="138"/>
      <c r="E159" s="140"/>
      <c r="F159" s="140"/>
      <c r="G159" s="138"/>
      <c r="H159" s="138"/>
      <c r="I159" s="138"/>
      <c r="J159" s="138"/>
      <c r="K159" s="138"/>
      <c r="L159" s="138"/>
      <c r="M159" s="138"/>
      <c r="N159" s="138"/>
      <c r="O159" s="138"/>
      <c r="P159" s="138"/>
      <c r="Q159" s="138"/>
      <c r="R159" s="138"/>
      <c r="S159" s="139"/>
      <c r="T159" s="139"/>
      <c r="U159" s="139"/>
      <c r="V159" s="139"/>
      <c r="W159" s="139"/>
      <c r="X159" s="139"/>
      <c r="Y159" s="139"/>
      <c r="Z159" s="139"/>
      <c r="AA159" s="139"/>
      <c r="AB159" s="139"/>
      <c r="AC159" s="138"/>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ht="19.5" customHeight="1">
      <c r="A160" s="138"/>
      <c r="B160" s="138"/>
      <c r="C160" s="138"/>
      <c r="D160" s="138"/>
      <c r="E160" s="140"/>
      <c r="F160" s="140"/>
      <c r="G160" s="138"/>
      <c r="H160" s="138"/>
      <c r="I160" s="138"/>
      <c r="J160" s="138"/>
      <c r="K160" s="138"/>
      <c r="L160" s="138"/>
      <c r="M160" s="138"/>
      <c r="N160" s="138"/>
      <c r="O160" s="138"/>
      <c r="P160" s="138"/>
      <c r="Q160" s="138"/>
      <c r="R160" s="138"/>
      <c r="S160" s="139"/>
      <c r="T160" s="139"/>
      <c r="U160" s="139"/>
      <c r="V160" s="139"/>
      <c r="W160" s="139"/>
      <c r="X160" s="139"/>
      <c r="Y160" s="139"/>
      <c r="Z160" s="139"/>
      <c r="AA160" s="139"/>
      <c r="AB160" s="139"/>
      <c r="AC160" s="138"/>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ht="19.5" customHeight="1">
      <c r="A161" s="138"/>
      <c r="B161" s="138"/>
      <c r="C161" s="138"/>
      <c r="D161" s="138"/>
      <c r="E161" s="138"/>
      <c r="F161" s="138"/>
      <c r="G161" s="138"/>
      <c r="H161" s="138"/>
      <c r="I161" s="138"/>
      <c r="J161" s="138"/>
      <c r="K161" s="138"/>
      <c r="L161" s="138"/>
      <c r="M161" s="138"/>
      <c r="N161" s="138"/>
      <c r="O161" s="138"/>
      <c r="P161" s="138"/>
      <c r="Q161" s="138"/>
      <c r="R161" s="138"/>
      <c r="S161" s="139"/>
      <c r="T161" s="139"/>
      <c r="U161" s="139"/>
      <c r="V161" s="139"/>
      <c r="W161" s="139"/>
      <c r="X161" s="139"/>
      <c r="Y161" s="139"/>
      <c r="Z161" s="139"/>
      <c r="AA161" s="139"/>
      <c r="AB161" s="139"/>
      <c r="AC161" s="138"/>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ht="19.5" customHeight="1">
      <c r="A162" s="138"/>
      <c r="B162" s="138"/>
      <c r="C162" s="138"/>
      <c r="D162" s="138"/>
      <c r="E162" s="138"/>
      <c r="F162" s="138"/>
      <c r="G162" s="138"/>
      <c r="H162" s="138"/>
      <c r="I162" s="138"/>
      <c r="J162" s="138"/>
      <c r="K162" s="138"/>
      <c r="L162" s="138"/>
      <c r="M162" s="138"/>
      <c r="N162" s="138"/>
      <c r="O162" s="138"/>
      <c r="P162" s="138"/>
      <c r="Q162" s="138"/>
      <c r="R162" s="138"/>
      <c r="S162" s="139"/>
      <c r="T162" s="139"/>
      <c r="U162" s="139"/>
      <c r="V162" s="139"/>
      <c r="W162" s="139"/>
      <c r="X162" s="139"/>
      <c r="Y162" s="139"/>
      <c r="Z162" s="139"/>
      <c r="AA162" s="139"/>
      <c r="AB162" s="139"/>
      <c r="AC162" s="138"/>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ht="19.5" customHeight="1">
      <c r="A163" s="138"/>
      <c r="B163" s="138"/>
      <c r="C163" s="138"/>
      <c r="D163" s="138"/>
      <c r="E163" s="138"/>
      <c r="F163" s="138"/>
      <c r="G163" s="138"/>
      <c r="H163" s="138"/>
      <c r="I163" s="138"/>
      <c r="J163" s="138"/>
      <c r="K163" s="138"/>
      <c r="L163" s="138"/>
      <c r="M163" s="138"/>
      <c r="N163" s="138"/>
      <c r="O163" s="138"/>
      <c r="P163" s="138"/>
      <c r="Q163" s="138"/>
      <c r="R163" s="138"/>
      <c r="S163" s="139"/>
      <c r="T163" s="139"/>
      <c r="U163" s="139"/>
      <c r="V163" s="139"/>
      <c r="W163" s="139"/>
      <c r="X163" s="139"/>
      <c r="Y163" s="139"/>
      <c r="Z163" s="139"/>
      <c r="AA163" s="139"/>
      <c r="AB163" s="139"/>
      <c r="AC163" s="138"/>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ht="19.5" customHeight="1">
      <c r="A164" s="138"/>
      <c r="B164" s="138"/>
      <c r="C164" s="138"/>
      <c r="D164" s="138"/>
      <c r="E164" s="138"/>
      <c r="F164" s="138"/>
      <c r="G164" s="138"/>
      <c r="H164" s="138"/>
      <c r="I164" s="138"/>
      <c r="J164" s="138"/>
      <c r="K164" s="138"/>
      <c r="L164" s="138"/>
      <c r="M164" s="138"/>
      <c r="N164" s="138"/>
      <c r="O164" s="138"/>
      <c r="P164" s="138"/>
      <c r="Q164" s="138"/>
      <c r="R164" s="138"/>
      <c r="S164" s="139"/>
      <c r="T164" s="139"/>
      <c r="U164" s="139"/>
      <c r="V164" s="139"/>
      <c r="W164" s="139"/>
      <c r="X164" s="139"/>
      <c r="Y164" s="139"/>
      <c r="Z164" s="139"/>
      <c r="AA164" s="139"/>
      <c r="AB164" s="139"/>
      <c r="AC164" s="138"/>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ht="19.5" customHeight="1">
      <c r="A165" s="138"/>
      <c r="B165" s="138"/>
      <c r="C165" s="138"/>
      <c r="D165" s="138"/>
      <c r="E165" s="138"/>
      <c r="F165" s="138"/>
      <c r="G165" s="138"/>
      <c r="H165" s="138"/>
      <c r="I165" s="138"/>
      <c r="J165" s="138"/>
      <c r="K165" s="138"/>
      <c r="L165" s="138"/>
      <c r="M165" s="138"/>
      <c r="N165" s="138"/>
      <c r="O165" s="138"/>
      <c r="P165" s="138"/>
      <c r="Q165" s="138"/>
      <c r="R165" s="138"/>
      <c r="S165" s="139"/>
      <c r="T165" s="139"/>
      <c r="U165" s="139"/>
      <c r="V165" s="139"/>
      <c r="W165" s="139"/>
      <c r="X165" s="139"/>
      <c r="Y165" s="139"/>
      <c r="Z165" s="139"/>
      <c r="AA165" s="139"/>
      <c r="AB165" s="139"/>
      <c r="AC165" s="138"/>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ht="19.5" customHeight="1">
      <c r="A166" s="138"/>
      <c r="B166" s="138"/>
      <c r="C166" s="138"/>
      <c r="D166" s="138"/>
      <c r="E166" s="138"/>
      <c r="F166" s="138"/>
      <c r="G166" s="138"/>
      <c r="H166" s="138"/>
      <c r="I166" s="138"/>
      <c r="J166" s="138"/>
      <c r="K166" s="138"/>
      <c r="L166" s="138"/>
      <c r="M166" s="138"/>
      <c r="N166" s="138"/>
      <c r="O166" s="138"/>
      <c r="P166" s="138"/>
      <c r="Q166" s="138"/>
      <c r="R166" s="138"/>
      <c r="S166" s="139"/>
      <c r="T166" s="139"/>
      <c r="U166" s="139"/>
      <c r="V166" s="139"/>
      <c r="W166" s="139"/>
      <c r="X166" s="139"/>
      <c r="Y166" s="139"/>
      <c r="Z166" s="139"/>
      <c r="AA166" s="139"/>
      <c r="AB166" s="139"/>
      <c r="AC166" s="138"/>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ht="19.5" customHeight="1">
      <c r="A167" s="138"/>
      <c r="B167" s="138"/>
      <c r="C167" s="138"/>
      <c r="D167" s="138"/>
      <c r="E167" s="138"/>
      <c r="F167" s="138"/>
      <c r="G167" s="138"/>
      <c r="H167" s="138"/>
      <c r="I167" s="138"/>
      <c r="J167" s="138"/>
      <c r="K167" s="138"/>
      <c r="L167" s="138"/>
      <c r="M167" s="138"/>
      <c r="N167" s="138"/>
      <c r="O167" s="138"/>
      <c r="P167" s="138"/>
      <c r="Q167" s="138"/>
      <c r="R167" s="138"/>
      <c r="S167" s="139"/>
      <c r="T167" s="139"/>
      <c r="U167" s="139"/>
      <c r="V167" s="139"/>
      <c r="W167" s="139"/>
      <c r="X167" s="139"/>
      <c r="Y167" s="139"/>
      <c r="Z167" s="139"/>
      <c r="AA167" s="139"/>
      <c r="AB167" s="139"/>
      <c r="AC167" s="138"/>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ht="19.5" customHeight="1">
      <c r="A168" s="138"/>
      <c r="B168" s="138"/>
      <c r="C168" s="138"/>
      <c r="D168" s="138"/>
      <c r="E168" s="138"/>
      <c r="F168" s="138"/>
      <c r="G168" s="138"/>
      <c r="H168" s="138"/>
      <c r="I168" s="138"/>
      <c r="J168" s="138"/>
      <c r="K168" s="138"/>
      <c r="L168" s="138"/>
      <c r="M168" s="138"/>
      <c r="N168" s="138"/>
      <c r="O168" s="138"/>
      <c r="P168" s="138"/>
      <c r="Q168" s="138"/>
      <c r="R168" s="138"/>
      <c r="S168" s="139"/>
      <c r="T168" s="139"/>
      <c r="U168" s="139"/>
      <c r="V168" s="139"/>
      <c r="W168" s="139"/>
      <c r="X168" s="139"/>
      <c r="Y168" s="139"/>
      <c r="Z168" s="139"/>
      <c r="AA168" s="139"/>
      <c r="AB168" s="139"/>
      <c r="AC168" s="138"/>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ht="15">
      <c r="A169" s="138"/>
      <c r="B169" s="138"/>
      <c r="C169" s="138"/>
      <c r="D169" s="138"/>
      <c r="E169" s="138"/>
      <c r="F169" s="138"/>
      <c r="G169" s="138"/>
      <c r="H169" s="138"/>
      <c r="I169" s="138"/>
      <c r="J169" s="138"/>
      <c r="K169" s="138"/>
      <c r="L169" s="138"/>
      <c r="M169" s="138"/>
      <c r="N169" s="138"/>
      <c r="O169" s="138"/>
      <c r="P169" s="138"/>
      <c r="Q169" s="138"/>
      <c r="R169" s="138"/>
      <c r="S169" s="139"/>
      <c r="T169" s="139"/>
      <c r="U169" s="139"/>
      <c r="V169" s="139"/>
      <c r="W169" s="139"/>
      <c r="X169" s="139"/>
      <c r="Y169" s="139"/>
      <c r="Z169" s="139"/>
      <c r="AA169" s="139"/>
      <c r="AB169" s="139"/>
      <c r="AC169" s="138"/>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ht="15">
      <c r="A170" s="138"/>
      <c r="B170" s="138"/>
      <c r="C170" s="138"/>
      <c r="D170" s="138"/>
      <c r="E170" s="138"/>
      <c r="F170" s="138"/>
      <c r="G170" s="138"/>
      <c r="H170" s="138"/>
      <c r="I170" s="138"/>
      <c r="J170" s="138"/>
      <c r="K170" s="138"/>
      <c r="L170" s="138"/>
      <c r="M170" s="138"/>
      <c r="N170" s="138"/>
      <c r="O170" s="138"/>
      <c r="P170" s="138"/>
      <c r="Q170" s="138"/>
      <c r="R170" s="138"/>
      <c r="S170" s="139"/>
      <c r="T170" s="139"/>
      <c r="U170" s="139"/>
      <c r="V170" s="139"/>
      <c r="W170" s="139"/>
      <c r="X170" s="139"/>
      <c r="Y170" s="139"/>
      <c r="Z170" s="139"/>
      <c r="AA170" s="139"/>
      <c r="AB170" s="139"/>
      <c r="AC170" s="138"/>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ht="15">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ht="15">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ht="15">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1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ht="1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ht="1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ht="1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1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ht="1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ht="1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29" ht="1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41"/>
    </row>
    <row r="182" spans="1:29" ht="15">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41"/>
    </row>
    <row r="183" spans="1:29" ht="15">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41"/>
    </row>
    <row r="184" spans="1:29" ht="15">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41"/>
    </row>
    <row r="185" spans="1:29" ht="1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41"/>
    </row>
    <row r="186" spans="1:29" ht="1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41"/>
    </row>
    <row r="187" spans="1:29" ht="1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41"/>
    </row>
    <row r="188" spans="1:29" ht="1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41"/>
    </row>
    <row r="189" spans="1:29" ht="1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41"/>
    </row>
    <row r="190" spans="1:29" ht="1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41"/>
    </row>
    <row r="191" spans="1:29" ht="1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41"/>
    </row>
    <row r="192" spans="1:29" ht="1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41"/>
    </row>
    <row r="193" spans="1:29" ht="15">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41"/>
    </row>
    <row r="194" spans="1:29" ht="15">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41"/>
    </row>
    <row r="195" spans="1:29" ht="15">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41"/>
    </row>
    <row r="196" spans="1:29" ht="1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41"/>
    </row>
    <row r="197" spans="1:29" ht="1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41"/>
    </row>
    <row r="198" spans="1:29" ht="1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41"/>
    </row>
    <row r="199" spans="1:29" ht="1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41"/>
    </row>
    <row r="200" spans="1:29" ht="1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41"/>
    </row>
    <row r="201" spans="1:29" ht="15">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41"/>
    </row>
    <row r="202" spans="1:29" ht="15">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41"/>
    </row>
    <row r="203" spans="1:29" ht="15">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41"/>
    </row>
    <row r="204" spans="1:29" ht="15">
      <c r="A204" s="13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41"/>
    </row>
    <row r="205" spans="1:29" ht="15">
      <c r="A205" s="13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41"/>
    </row>
    <row r="206" spans="1:29" ht="15">
      <c r="A206" s="13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41"/>
    </row>
    <row r="207" spans="1:29" ht="15">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41"/>
    </row>
    <row r="208" spans="1:29" ht="15">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41"/>
    </row>
    <row r="209" spans="1:29" ht="15">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41"/>
    </row>
    <row r="210" spans="1:29" ht="1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41"/>
    </row>
    <row r="211" spans="1:29" ht="15">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41"/>
    </row>
    <row r="212" spans="1:29" ht="1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41"/>
    </row>
    <row r="213" spans="1:29" ht="1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41"/>
    </row>
    <row r="214" spans="1:29" ht="1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41"/>
    </row>
    <row r="215" spans="1:29" ht="15">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41"/>
    </row>
    <row r="216" spans="1:29" ht="15">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41"/>
    </row>
    <row r="217" spans="1:29" ht="15">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41"/>
    </row>
    <row r="218" spans="1:29" ht="1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41"/>
    </row>
    <row r="219" spans="1:29" ht="1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41"/>
    </row>
    <row r="220" spans="1:29" ht="1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41"/>
    </row>
    <row r="221" spans="1:29" ht="1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41"/>
    </row>
    <row r="222" spans="1:29" ht="1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41"/>
    </row>
    <row r="223" spans="1:29" ht="1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41"/>
    </row>
    <row r="224" spans="1:29" ht="1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41"/>
    </row>
    <row r="225" spans="1:29" ht="1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41"/>
    </row>
    <row r="226" spans="1:29" ht="15">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41"/>
    </row>
    <row r="227" spans="1:29" ht="15">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row>
    <row r="228" spans="1:29" ht="15">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row>
    <row r="229" spans="1:29" ht="15">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row>
    <row r="230" spans="1:29" ht="15">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row>
    <row r="231" spans="1:29" ht="15">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row>
    <row r="232" spans="1:29" ht="15">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row>
    <row r="233" spans="1:29" ht="15">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row>
    <row r="234" spans="1:29" ht="15">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row>
    <row r="235" spans="1:29" ht="15">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row>
    <row r="236" spans="1:29" ht="15">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row>
    <row r="237" spans="1:29" ht="15">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row>
    <row r="238" spans="1:29" ht="15">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row>
  </sheetData>
  <sheetProtection password="CCAE" sheet="1" objects="1" scenarios="1"/>
  <mergeCells count="3">
    <mergeCell ref="T135:V135"/>
    <mergeCell ref="T7:V7"/>
    <mergeCell ref="T67:V67"/>
  </mergeCells>
  <conditionalFormatting sqref="S23">
    <cfRule type="cellIs" priority="1" dxfId="0" operator="equal" stopIfTrue="1">
      <formula>"(max($F$23:$R$23))"</formula>
    </cfRule>
  </conditionalFormatting>
  <printOptions gridLines="1" verticalCentered="1"/>
  <pageMargins left="0.75" right="0.5" top="0.25" bottom="0.25" header="0.25" footer="0.25"/>
  <pageSetup fitToHeight="3" horizontalDpi="300" verticalDpi="300" orientation="landscape" scale="46" r:id="rId1"/>
  <rowBreaks count="2" manualBreakCount="2">
    <brk id="60" max="24" man="1"/>
    <brk id="128" max="24" man="1"/>
  </rowBreaks>
</worksheet>
</file>

<file path=xl/worksheets/sheet2.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197</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February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February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6741104</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6743450</v>
      </c>
      <c r="D12" s="126">
        <f aca="true" t="shared" si="0" ref="D12:D42">(IF(C12=0," ",((C12-C11)/1000)))</f>
        <v>2.346</v>
      </c>
      <c r="E12" s="271">
        <v>5.4</v>
      </c>
      <c r="F12" s="126">
        <v>1</v>
      </c>
      <c r="G12" s="73" t="str">
        <f aca="true" t="shared" si="1" ref="G12:G42">(IF(C12=0," ","0.00"))</f>
        <v>0.00</v>
      </c>
      <c r="H12" s="72">
        <v>0</v>
      </c>
      <c r="I12" s="272">
        <v>1000</v>
      </c>
      <c r="J12" s="7"/>
      <c r="K12" s="62" t="s">
        <v>207</v>
      </c>
      <c r="L12" s="72">
        <v>26</v>
      </c>
      <c r="M12" s="266">
        <v>0.55</v>
      </c>
      <c r="N12" s="7"/>
      <c r="O12" s="164"/>
      <c r="P12" s="7"/>
      <c r="Q12" s="212"/>
      <c r="R12" s="213"/>
      <c r="S12" s="214"/>
      <c r="T12" s="7"/>
      <c r="U12" s="267">
        <v>7.11</v>
      </c>
      <c r="V12" s="268">
        <v>7.16</v>
      </c>
      <c r="W12" s="269">
        <v>6.47</v>
      </c>
      <c r="X12" s="7"/>
      <c r="Y12" s="212">
        <v>11.7</v>
      </c>
      <c r="Z12" s="273">
        <v>11.1</v>
      </c>
      <c r="AA12" s="214">
        <v>10.5</v>
      </c>
      <c r="AB12" s="7"/>
      <c r="AC12" s="267">
        <v>8.5</v>
      </c>
      <c r="AD12" s="213">
        <v>0.01</v>
      </c>
      <c r="AE12" s="274">
        <v>0</v>
      </c>
      <c r="AF12" s="7"/>
      <c r="AG12" s="39">
        <f aca="true" t="shared" si="2" ref="AG12:AG42">($A12)</f>
        <v>1</v>
      </c>
      <c r="AH12" s="7"/>
      <c r="AI12" s="275">
        <v>246</v>
      </c>
      <c r="AJ12" s="49">
        <f aca="true" t="shared" si="3" ref="AJ12:AJ42">IF(AI12=0,"",(D12*AI12*8.34))</f>
        <v>4813.14744</v>
      </c>
      <c r="AK12" s="275">
        <v>176</v>
      </c>
      <c r="AL12" s="49">
        <f aca="true" t="shared" si="4" ref="AL12:AL42">IF(AK12=0,"",(D12*AK12*8.34))</f>
        <v>3443.55264</v>
      </c>
      <c r="AM12" s="275">
        <v>20</v>
      </c>
      <c r="AN12" s="49">
        <f aca="true" t="shared" si="5" ref="AN12:AN42">IF(AM12=0,"",(D12*AM12*8.34))</f>
        <v>391.3128</v>
      </c>
      <c r="AO12" s="276">
        <v>15</v>
      </c>
      <c r="AP12" s="7"/>
      <c r="AQ12" s="277">
        <v>206</v>
      </c>
      <c r="AR12" s="49">
        <f aca="true" t="shared" si="6" ref="AR12:AR42">IF(AQ12=0,"",(D12*AQ12*8.34))</f>
        <v>4030.52184</v>
      </c>
      <c r="AS12" s="275">
        <v>86</v>
      </c>
      <c r="AT12" s="49">
        <f aca="true" t="shared" si="7" ref="AT12:AT42">IF(AS12=0,"",(D12*AS12*8.34))</f>
        <v>1682.6450399999999</v>
      </c>
      <c r="AU12" s="275">
        <v>28</v>
      </c>
      <c r="AV12" s="49">
        <f aca="true" t="shared" si="8" ref="AV12:AV42">IF(AU12=0,"",(D12*AU12*8.34))</f>
        <v>547.83792</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415.23256153846154</v>
      </c>
      <c r="BR12" s="149">
        <f>MAX(AN12:AN42)</f>
        <v>624.3991199999999</v>
      </c>
      <c r="BS12" s="22" t="s">
        <v>125</v>
      </c>
      <c r="BT12" s="22"/>
      <c r="BU12" s="149">
        <f>(IF(((SUM(AM12:AM42))=0)," ",(AVERAGE(AM12:AM42))))</f>
        <v>15.461538461538462</v>
      </c>
      <c r="BV12" s="52">
        <f>(CG23)</f>
        <v>20</v>
      </c>
      <c r="BW12" s="149">
        <f>MAX(AM12:AM42)</f>
        <v>20</v>
      </c>
      <c r="BX12" s="22" t="s">
        <v>127</v>
      </c>
      <c r="BY12" s="22"/>
      <c r="BZ12" s="296">
        <v>0</v>
      </c>
      <c r="CA12" s="197" t="s">
        <v>47</v>
      </c>
      <c r="CB12" s="22">
        <v>24</v>
      </c>
      <c r="CC12" s="125"/>
      <c r="CD12" s="7"/>
      <c r="CE12" s="20"/>
      <c r="CF12" s="16" t="s">
        <v>137</v>
      </c>
      <c r="CG12" s="149">
        <v>20</v>
      </c>
      <c r="CH12" s="149">
        <v>403</v>
      </c>
      <c r="CI12" s="149"/>
      <c r="CJ12" s="149">
        <v>27</v>
      </c>
      <c r="CK12" s="149">
        <v>543</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6746445</v>
      </c>
      <c r="D13" s="126">
        <f t="shared" si="0"/>
        <v>2.995</v>
      </c>
      <c r="E13" s="271">
        <v>4.8</v>
      </c>
      <c r="F13" s="126">
        <v>1</v>
      </c>
      <c r="G13" s="73" t="str">
        <f t="shared" si="1"/>
        <v>0.00</v>
      </c>
      <c r="H13" s="72">
        <v>0</v>
      </c>
      <c r="I13" s="272">
        <v>0</v>
      </c>
      <c r="J13" s="7"/>
      <c r="K13" s="62" t="s">
        <v>207</v>
      </c>
      <c r="L13" s="72">
        <v>36.7</v>
      </c>
      <c r="M13" s="266">
        <v>0.78</v>
      </c>
      <c r="N13" s="7"/>
      <c r="O13" s="281"/>
      <c r="P13" s="7"/>
      <c r="Q13" s="215"/>
      <c r="R13" s="216"/>
      <c r="S13" s="217"/>
      <c r="T13" s="7"/>
      <c r="U13" s="267">
        <v>6.54</v>
      </c>
      <c r="V13" s="268">
        <v>6.89</v>
      </c>
      <c r="W13" s="269">
        <v>6.21</v>
      </c>
      <c r="X13" s="7"/>
      <c r="Y13" s="212">
        <v>10.3</v>
      </c>
      <c r="Z13" s="273">
        <v>9.1</v>
      </c>
      <c r="AA13" s="214">
        <v>10.4</v>
      </c>
      <c r="AB13" s="7"/>
      <c r="AC13" s="267">
        <v>2</v>
      </c>
      <c r="AD13" s="213">
        <v>0.01</v>
      </c>
      <c r="AE13" s="274">
        <v>0</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6749447</v>
      </c>
      <c r="D14" s="126">
        <f t="shared" si="0"/>
        <v>3.002</v>
      </c>
      <c r="E14" s="271">
        <v>4.4</v>
      </c>
      <c r="F14" s="126">
        <v>1</v>
      </c>
      <c r="G14" s="73" t="str">
        <f t="shared" si="1"/>
        <v>0.00</v>
      </c>
      <c r="H14" s="72">
        <v>0</v>
      </c>
      <c r="I14" s="272">
        <v>0</v>
      </c>
      <c r="J14" s="7"/>
      <c r="K14" s="62" t="s">
        <v>209</v>
      </c>
      <c r="L14" s="72">
        <v>32.4</v>
      </c>
      <c r="M14" s="266">
        <v>0</v>
      </c>
      <c r="N14" s="7"/>
      <c r="O14" s="281"/>
      <c r="P14" s="7"/>
      <c r="Q14" s="215" t="s">
        <v>10</v>
      </c>
      <c r="R14" s="216" t="s">
        <v>10</v>
      </c>
      <c r="S14" s="217" t="s">
        <v>10</v>
      </c>
      <c r="T14" s="7"/>
      <c r="U14" s="267">
        <v>6.63</v>
      </c>
      <c r="V14" s="268">
        <v>6.85</v>
      </c>
      <c r="W14" s="269">
        <v>6.75</v>
      </c>
      <c r="X14" s="7"/>
      <c r="Y14" s="212">
        <v>10.1</v>
      </c>
      <c r="Z14" s="273">
        <v>10</v>
      </c>
      <c r="AA14" s="214">
        <v>10.1</v>
      </c>
      <c r="AB14" s="7"/>
      <c r="AC14" s="267">
        <v>1</v>
      </c>
      <c r="AD14" s="213">
        <v>0.01</v>
      </c>
      <c r="AE14" s="274">
        <v>0</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(IF(((SUM(AM17:AM19))=0)," ",(AVERAGE(AM17:AM19))))</f>
        <v>16</v>
      </c>
      <c r="CH14" s="149">
        <f>(IF(((SUM(AN17:AN19))=0)," ",(AVERAGE(AN17:AN19))))</f>
        <v>379.59232000000003</v>
      </c>
      <c r="CI14" s="149"/>
      <c r="CJ14" s="149">
        <f>(IF(((SUM(AU17:AU19))=0)," ",(AVERAGE(AU17:AU19))))</f>
        <v>22</v>
      </c>
      <c r="CK14" s="149">
        <f>(IF(((SUM(AV17:AV19))=0)," ",(AVERAGE(AV17:AV19))))</f>
        <v>522.06732</v>
      </c>
      <c r="CL14" s="63"/>
      <c r="CM14" s="220">
        <f>(AVERAGE(AE14:AE20))</f>
        <v>0.0014285714285714286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6752217</v>
      </c>
      <c r="D15" s="126">
        <f t="shared" si="0"/>
        <v>2.77</v>
      </c>
      <c r="E15" s="271">
        <v>4.3</v>
      </c>
      <c r="F15" s="126">
        <v>1</v>
      </c>
      <c r="G15" s="73" t="str">
        <f t="shared" si="1"/>
        <v>0.00</v>
      </c>
      <c r="H15" s="72">
        <v>2000</v>
      </c>
      <c r="I15" s="272">
        <v>4750</v>
      </c>
      <c r="J15" s="7"/>
      <c r="K15" s="62" t="s">
        <v>209</v>
      </c>
      <c r="L15" s="72">
        <v>32.1</v>
      </c>
      <c r="M15" s="266">
        <v>0</v>
      </c>
      <c r="N15" s="7"/>
      <c r="O15" s="281"/>
      <c r="P15" s="7"/>
      <c r="Q15" s="215"/>
      <c r="R15" s="216"/>
      <c r="S15" s="217"/>
      <c r="T15" s="7"/>
      <c r="U15" s="267">
        <v>6.42</v>
      </c>
      <c r="V15" s="268">
        <v>6.91</v>
      </c>
      <c r="W15" s="269">
        <v>6.8</v>
      </c>
      <c r="X15" s="7"/>
      <c r="Y15" s="212">
        <v>11.2</v>
      </c>
      <c r="Z15" s="273">
        <v>9.9</v>
      </c>
      <c r="AA15" s="214">
        <v>10</v>
      </c>
      <c r="AB15" s="7"/>
      <c r="AC15" s="267">
        <v>5.5</v>
      </c>
      <c r="AD15" s="213">
        <v>0.01</v>
      </c>
      <c r="AE15" s="274">
        <v>0</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6755022</v>
      </c>
      <c r="D16" s="127">
        <f t="shared" si="0"/>
        <v>2.805</v>
      </c>
      <c r="E16" s="282">
        <v>4.2</v>
      </c>
      <c r="F16" s="127">
        <v>1</v>
      </c>
      <c r="G16" s="147" t="str">
        <f t="shared" si="1"/>
        <v>0.00</v>
      </c>
      <c r="H16" s="136">
        <v>0</v>
      </c>
      <c r="I16" s="137">
        <v>1000</v>
      </c>
      <c r="J16" s="7"/>
      <c r="K16" s="65" t="s">
        <v>210</v>
      </c>
      <c r="L16" s="136">
        <v>33.3</v>
      </c>
      <c r="M16" s="179">
        <v>0.33</v>
      </c>
      <c r="N16" s="7"/>
      <c r="O16" s="283"/>
      <c r="P16" s="7"/>
      <c r="Q16" s="215" t="s">
        <v>4</v>
      </c>
      <c r="R16" s="216" t="s">
        <v>4</v>
      </c>
      <c r="S16" s="217" t="s">
        <v>4</v>
      </c>
      <c r="T16" s="7"/>
      <c r="U16" s="284">
        <v>6.99</v>
      </c>
      <c r="V16" s="285">
        <v>5.59</v>
      </c>
      <c r="W16" s="286">
        <v>6.09</v>
      </c>
      <c r="X16" s="7"/>
      <c r="Y16" s="287">
        <v>11.3</v>
      </c>
      <c r="Z16" s="288">
        <v>10.4</v>
      </c>
      <c r="AA16" s="289">
        <v>9.9</v>
      </c>
      <c r="AB16" s="7"/>
      <c r="AC16" s="284">
        <v>9</v>
      </c>
      <c r="AD16" s="290">
        <v>2.5</v>
      </c>
      <c r="AE16" s="291">
        <v>0.01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v>65517</v>
      </c>
      <c r="AY16" s="41">
        <v>4</v>
      </c>
      <c r="AZ16" s="293">
        <v>3.75</v>
      </c>
      <c r="BA16" s="40">
        <v>31</v>
      </c>
      <c r="BB16" s="293">
        <v>32</v>
      </c>
      <c r="BC16" s="40">
        <v>24</v>
      </c>
      <c r="BD16" s="40">
        <v>1800</v>
      </c>
      <c r="BE16" s="294">
        <v>12.32</v>
      </c>
      <c r="BF16" s="7"/>
      <c r="BG16" s="292">
        <v>24</v>
      </c>
      <c r="BH16" s="37" t="s">
        <v>211</v>
      </c>
      <c r="BI16" s="57" t="s">
        <v>212</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(IF(((SUM(AM24:AM26))=0)," ",(AVERAGE(AM24:AM26))))</f>
        <v>15.666666666666666</v>
      </c>
      <c r="CH16" s="149">
        <f>(IF(((SUM(AN24:AN26))=0)," ",(AVERAGE(AN24:AN26))))</f>
        <v>428.80388</v>
      </c>
      <c r="CI16" s="149"/>
      <c r="CJ16" s="149">
        <f>(IF(((SUM(AU24:AU26))=0)," ",(AVERAGE(AU24:AU26))))</f>
        <v>19.333333333333332</v>
      </c>
      <c r="CK16" s="149">
        <f>(IF(((SUM(AV24:AV26))=0)," ",(AVERAGE(AV24:AV26))))</f>
        <v>535.5280799999999</v>
      </c>
      <c r="CL16" s="63"/>
      <c r="CM16" s="220">
        <f>(AVERAGE(AE21:AE27))</f>
        <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6757783</v>
      </c>
      <c r="D17" s="126">
        <f t="shared" si="0"/>
        <v>2.761</v>
      </c>
      <c r="E17" s="271">
        <v>4.4</v>
      </c>
      <c r="F17" s="126">
        <v>1.1</v>
      </c>
      <c r="G17" s="73" t="str">
        <f t="shared" si="1"/>
        <v>0.00</v>
      </c>
      <c r="H17" s="72">
        <v>1200</v>
      </c>
      <c r="I17" s="272">
        <v>1000</v>
      </c>
      <c r="J17" s="7"/>
      <c r="K17" s="62" t="s">
        <v>209</v>
      </c>
      <c r="L17" s="72">
        <v>33.4</v>
      </c>
      <c r="M17" s="266">
        <v>0.4</v>
      </c>
      <c r="N17" s="7"/>
      <c r="O17" s="281"/>
      <c r="P17" s="7"/>
      <c r="Q17" s="215"/>
      <c r="R17" s="216"/>
      <c r="S17" s="217"/>
      <c r="T17" s="7"/>
      <c r="U17" s="267">
        <v>6.9</v>
      </c>
      <c r="V17" s="268">
        <v>6.88</v>
      </c>
      <c r="W17" s="269">
        <v>6.61</v>
      </c>
      <c r="X17" s="7"/>
      <c r="Y17" s="212">
        <v>12</v>
      </c>
      <c r="Z17" s="273">
        <v>12.9</v>
      </c>
      <c r="AA17" s="214">
        <v>11.9</v>
      </c>
      <c r="AB17" s="7"/>
      <c r="AC17" s="267">
        <v>4</v>
      </c>
      <c r="AD17" s="213">
        <v>0.01</v>
      </c>
      <c r="AE17" s="274">
        <v>0</v>
      </c>
      <c r="AF17" s="7"/>
      <c r="AG17" s="39">
        <f t="shared" si="2"/>
        <v>6</v>
      </c>
      <c r="AH17" s="7"/>
      <c r="AI17" s="275">
        <v>208</v>
      </c>
      <c r="AJ17" s="49">
        <f t="shared" si="3"/>
        <v>4789.56192</v>
      </c>
      <c r="AK17" s="275"/>
      <c r="AL17" s="49">
        <f t="shared" si="4"/>
      </c>
      <c r="AM17" s="275">
        <v>17</v>
      </c>
      <c r="AN17" s="49">
        <f t="shared" si="5"/>
        <v>391.45458</v>
      </c>
      <c r="AO17" s="49">
        <v>13</v>
      </c>
      <c r="AP17" s="7"/>
      <c r="AQ17" s="277">
        <v>208</v>
      </c>
      <c r="AR17" s="49">
        <f t="shared" si="6"/>
        <v>4789.56192</v>
      </c>
      <c r="AS17" s="275"/>
      <c r="AT17" s="49">
        <f t="shared" si="7"/>
      </c>
      <c r="AU17" s="275">
        <v>24</v>
      </c>
      <c r="AV17" s="49">
        <f t="shared" si="8"/>
        <v>552.6417600000001</v>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6.09</v>
      </c>
      <c r="BV17" s="198" t="s">
        <v>148</v>
      </c>
      <c r="BW17" s="61">
        <f>MAX(W12:W42)</f>
        <v>7.01</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6760720</v>
      </c>
      <c r="D18" s="126">
        <f t="shared" si="0"/>
        <v>2.937</v>
      </c>
      <c r="E18" s="271">
        <v>4.4</v>
      </c>
      <c r="F18" s="126">
        <v>1</v>
      </c>
      <c r="G18" s="73" t="str">
        <f t="shared" si="1"/>
        <v>0.00</v>
      </c>
      <c r="H18" s="72">
        <v>1500</v>
      </c>
      <c r="I18" s="272">
        <v>1000</v>
      </c>
      <c r="J18" s="7"/>
      <c r="K18" s="62" t="s">
        <v>213</v>
      </c>
      <c r="L18" s="72">
        <v>23.4</v>
      </c>
      <c r="M18" s="266">
        <v>0</v>
      </c>
      <c r="N18" s="7"/>
      <c r="O18" s="281"/>
      <c r="P18" s="7"/>
      <c r="Q18" s="215" t="s">
        <v>4</v>
      </c>
      <c r="R18" s="216" t="s">
        <v>4</v>
      </c>
      <c r="S18" s="217" t="s">
        <v>4</v>
      </c>
      <c r="T18" s="7"/>
      <c r="U18" s="267">
        <v>6.74</v>
      </c>
      <c r="V18" s="268">
        <v>6.79</v>
      </c>
      <c r="W18" s="269">
        <v>6.84</v>
      </c>
      <c r="X18" s="7"/>
      <c r="Y18" s="212">
        <v>10.2</v>
      </c>
      <c r="Z18" s="273">
        <v>10.8</v>
      </c>
      <c r="AA18" s="214">
        <v>9.8</v>
      </c>
      <c r="AB18" s="7"/>
      <c r="AC18" s="267">
        <v>3</v>
      </c>
      <c r="AD18" s="213">
        <v>0.01</v>
      </c>
      <c r="AE18" s="274">
        <v>0</v>
      </c>
      <c r="AF18" s="7"/>
      <c r="AG18" s="39">
        <f t="shared" si="2"/>
        <v>7</v>
      </c>
      <c r="AH18" s="7"/>
      <c r="AI18" s="275">
        <v>174</v>
      </c>
      <c r="AJ18" s="49">
        <f t="shared" si="3"/>
        <v>4262.05692</v>
      </c>
      <c r="AK18" s="275"/>
      <c r="AL18" s="49">
        <f t="shared" si="4"/>
      </c>
      <c r="AM18" s="275">
        <v>16</v>
      </c>
      <c r="AN18" s="49">
        <f t="shared" si="5"/>
        <v>391.91328</v>
      </c>
      <c r="AO18" s="49">
        <v>12</v>
      </c>
      <c r="AP18" s="7"/>
      <c r="AQ18" s="277">
        <v>176</v>
      </c>
      <c r="AR18" s="49">
        <f t="shared" si="6"/>
        <v>4311.046079999999</v>
      </c>
      <c r="AS18" s="275"/>
      <c r="AT18" s="49">
        <f t="shared" si="7"/>
      </c>
      <c r="AU18" s="275">
        <v>23</v>
      </c>
      <c r="AV18" s="49">
        <f t="shared" si="8"/>
        <v>563.37534</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(IF(((SUM(AM31:AM33))=0)," ",(AVERAGE(AM31:AM33))))</f>
        <v>15.333333333333334</v>
      </c>
      <c r="CH18" s="149">
        <f>(IF(((SUM(AN31:AN33))=0)," ",(AVERAGE(AN31:AN33))))</f>
        <v>519.08994</v>
      </c>
      <c r="CI18" s="149"/>
      <c r="CJ18" s="149">
        <f>(IF(((SUM(AU31:AU33))=0)," ",(AVERAGE(AU31:AU33))))</f>
        <v>20</v>
      </c>
      <c r="CK18" s="149">
        <f>(IF(((SUM(AV31:AV33))=0)," ",(AVERAGE(AV31:AV33))))</f>
        <v>676.34064</v>
      </c>
      <c r="CL18" s="22"/>
      <c r="CM18" s="220">
        <f>(AVERAGE(AE28:AE34))</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6763561</v>
      </c>
      <c r="D19" s="126">
        <f t="shared" si="0"/>
        <v>2.841</v>
      </c>
      <c r="E19" s="271">
        <v>4.4</v>
      </c>
      <c r="F19" s="126">
        <v>1</v>
      </c>
      <c r="G19" s="73" t="str">
        <f t="shared" si="1"/>
        <v>0.00</v>
      </c>
      <c r="H19" s="72">
        <v>300</v>
      </c>
      <c r="I19" s="272">
        <v>1000</v>
      </c>
      <c r="J19" s="7"/>
      <c r="K19" s="62" t="s">
        <v>213</v>
      </c>
      <c r="L19" s="72">
        <v>21.1</v>
      </c>
      <c r="M19" s="266">
        <v>0</v>
      </c>
      <c r="N19" s="7"/>
      <c r="O19" s="281"/>
      <c r="P19" s="7"/>
      <c r="Q19" s="215"/>
      <c r="R19" s="216"/>
      <c r="S19" s="217"/>
      <c r="T19" s="7"/>
      <c r="U19" s="267">
        <v>6.97</v>
      </c>
      <c r="V19" s="268">
        <v>7.06</v>
      </c>
      <c r="W19" s="269">
        <v>6.7</v>
      </c>
      <c r="X19" s="7"/>
      <c r="Y19" s="212">
        <v>10.6</v>
      </c>
      <c r="Z19" s="273">
        <v>9.2</v>
      </c>
      <c r="AA19" s="214">
        <v>8.3</v>
      </c>
      <c r="AB19" s="7"/>
      <c r="AC19" s="267">
        <v>5</v>
      </c>
      <c r="AD19" s="213">
        <v>0.01</v>
      </c>
      <c r="AE19" s="274">
        <v>0</v>
      </c>
      <c r="AF19" s="7"/>
      <c r="AG19" s="39">
        <f t="shared" si="2"/>
        <v>8</v>
      </c>
      <c r="AH19" s="7"/>
      <c r="AI19" s="275">
        <v>168</v>
      </c>
      <c r="AJ19" s="49">
        <f t="shared" si="3"/>
        <v>3980.58192</v>
      </c>
      <c r="AK19" s="275">
        <v>129</v>
      </c>
      <c r="AL19" s="49">
        <f t="shared" si="4"/>
        <v>3056.5182600000003</v>
      </c>
      <c r="AM19" s="275">
        <v>15</v>
      </c>
      <c r="AN19" s="49">
        <f t="shared" si="5"/>
        <v>355.4091</v>
      </c>
      <c r="AO19" s="49">
        <v>10</v>
      </c>
      <c r="AP19" s="7"/>
      <c r="AQ19" s="277">
        <v>166</v>
      </c>
      <c r="AR19" s="49">
        <f t="shared" si="6"/>
        <v>3933.1940400000003</v>
      </c>
      <c r="AS19" s="275">
        <v>66</v>
      </c>
      <c r="AT19" s="49">
        <f t="shared" si="7"/>
        <v>1563.80004</v>
      </c>
      <c r="AU19" s="275">
        <v>19</v>
      </c>
      <c r="AV19" s="49">
        <f t="shared" si="8"/>
        <v>450.18486000000007</v>
      </c>
      <c r="AW19" s="7"/>
      <c r="AX19" s="277">
        <v>60667</v>
      </c>
      <c r="AY19" s="278">
        <v>3</v>
      </c>
      <c r="AZ19" s="279">
        <v>3.75</v>
      </c>
      <c r="BA19" s="275">
        <v>24.8</v>
      </c>
      <c r="BB19" s="279">
        <v>32</v>
      </c>
      <c r="BC19" s="275">
        <v>24</v>
      </c>
      <c r="BD19" s="275">
        <v>1575</v>
      </c>
      <c r="BE19" s="280">
        <v>12.38</v>
      </c>
      <c r="BF19" s="7"/>
      <c r="BG19" s="277">
        <v>24</v>
      </c>
      <c r="BH19" s="18" t="s">
        <v>211</v>
      </c>
      <c r="BI19" s="125" t="s">
        <v>212</v>
      </c>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6766259</v>
      </c>
      <c r="D20" s="126">
        <f t="shared" si="0"/>
        <v>2.698</v>
      </c>
      <c r="E20" s="271">
        <v>4.2</v>
      </c>
      <c r="F20" s="126">
        <v>1</v>
      </c>
      <c r="G20" s="73" t="str">
        <f t="shared" si="1"/>
        <v>0.00</v>
      </c>
      <c r="H20" s="72">
        <v>0</v>
      </c>
      <c r="I20" s="272">
        <v>0</v>
      </c>
      <c r="J20" s="7"/>
      <c r="K20" s="62" t="s">
        <v>207</v>
      </c>
      <c r="L20" s="72">
        <v>22.4</v>
      </c>
      <c r="M20" s="266">
        <v>0.2</v>
      </c>
      <c r="N20" s="7"/>
      <c r="O20" s="281"/>
      <c r="P20" s="7"/>
      <c r="Q20" s="215"/>
      <c r="R20" s="216"/>
      <c r="S20" s="217"/>
      <c r="T20" s="7"/>
      <c r="U20" s="267">
        <v>6.31</v>
      </c>
      <c r="V20" s="268">
        <v>6.54</v>
      </c>
      <c r="W20" s="269">
        <v>6.56</v>
      </c>
      <c r="X20" s="7"/>
      <c r="Y20" s="212">
        <v>10.7</v>
      </c>
      <c r="Z20" s="273">
        <v>9.8</v>
      </c>
      <c r="AA20" s="214">
        <v>9.4</v>
      </c>
      <c r="AB20" s="7"/>
      <c r="AC20" s="267">
        <v>2.5</v>
      </c>
      <c r="AD20" s="213">
        <v>0.01</v>
      </c>
      <c r="AE20" s="274">
        <v>0</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f>(IF(((SUM(AM38:AM40))=0)," ",(AVERAGE(AM38:AM40))))</f>
        <v>13.333333333333334</v>
      </c>
      <c r="CH20" s="149">
        <f>(IF(((SUM(AN38:AN40))=0)," ",(AVERAGE(AN38:AN40))))</f>
        <v>341.4173599999999</v>
      </c>
      <c r="CI20" s="149"/>
      <c r="CJ20" s="149">
        <f>(IF(((SUM(AU38:AU40))=0)," ",(AVERAGE(AU38:AU40))))</f>
        <v>18.666666666666668</v>
      </c>
      <c r="CK20" s="149">
        <f>(IF(((SUM(AV38:AV40))=0)," ",(AVERAGE(AV38:AV40))))</f>
        <v>478.57144</v>
      </c>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6768877</v>
      </c>
      <c r="D21" s="127">
        <f t="shared" si="0"/>
        <v>2.618</v>
      </c>
      <c r="E21" s="282">
        <v>4.3</v>
      </c>
      <c r="F21" s="127">
        <v>0.9</v>
      </c>
      <c r="G21" s="147" t="str">
        <f t="shared" si="1"/>
        <v>0.00</v>
      </c>
      <c r="H21" s="136">
        <v>0</v>
      </c>
      <c r="I21" s="137">
        <v>0</v>
      </c>
      <c r="J21" s="7"/>
      <c r="K21" s="65" t="s">
        <v>210</v>
      </c>
      <c r="L21" s="136">
        <v>32.9</v>
      </c>
      <c r="M21" s="179">
        <v>0.5</v>
      </c>
      <c r="N21" s="7"/>
      <c r="O21" s="283"/>
      <c r="P21" s="7"/>
      <c r="Q21" s="215"/>
      <c r="R21" s="216"/>
      <c r="S21" s="217"/>
      <c r="T21" s="7"/>
      <c r="U21" s="284">
        <v>6.3</v>
      </c>
      <c r="V21" s="285">
        <v>6.59</v>
      </c>
      <c r="W21" s="286">
        <v>6.64</v>
      </c>
      <c r="X21" s="7"/>
      <c r="Y21" s="287">
        <v>10.4</v>
      </c>
      <c r="Z21" s="288">
        <v>10</v>
      </c>
      <c r="AA21" s="289">
        <v>10.1</v>
      </c>
      <c r="AB21" s="7"/>
      <c r="AC21" s="284">
        <v>2</v>
      </c>
      <c r="AD21" s="290">
        <v>0.01</v>
      </c>
      <c r="AE21" s="291">
        <v>0</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c r="AY21" s="41"/>
      <c r="AZ21" s="293"/>
      <c r="BA21" s="40"/>
      <c r="BB21" s="293"/>
      <c r="BC21" s="40"/>
      <c r="BD21" s="40"/>
      <c r="BE21" s="294"/>
      <c r="BF21" s="7"/>
      <c r="BG21" s="292"/>
      <c r="BH21" s="37"/>
      <c r="BI21" s="57"/>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6771441</v>
      </c>
      <c r="D22" s="126">
        <f t="shared" si="0"/>
        <v>2.564</v>
      </c>
      <c r="E22" s="271">
        <v>4.3</v>
      </c>
      <c r="F22" s="126">
        <v>1</v>
      </c>
      <c r="G22" s="73" t="str">
        <f t="shared" si="1"/>
        <v>0.00</v>
      </c>
      <c r="H22" s="72">
        <v>1000</v>
      </c>
      <c r="I22" s="272">
        <v>1000</v>
      </c>
      <c r="J22" s="7"/>
      <c r="K22" s="62" t="s">
        <v>209</v>
      </c>
      <c r="L22" s="72">
        <v>15.5</v>
      </c>
      <c r="M22" s="266">
        <v>0</v>
      </c>
      <c r="N22" s="7"/>
      <c r="O22" s="281"/>
      <c r="P22" s="7"/>
      <c r="Q22" s="215" t="s">
        <v>4</v>
      </c>
      <c r="R22" s="216" t="s">
        <v>4</v>
      </c>
      <c r="S22" s="217" t="s">
        <v>4</v>
      </c>
      <c r="T22" s="7"/>
      <c r="U22" s="267">
        <v>6.9</v>
      </c>
      <c r="V22" s="268">
        <v>6.95</v>
      </c>
      <c r="W22" s="269">
        <v>6.82</v>
      </c>
      <c r="X22" s="7"/>
      <c r="Y22" s="212">
        <v>11.1</v>
      </c>
      <c r="Z22" s="273">
        <v>9.8</v>
      </c>
      <c r="AA22" s="214">
        <v>8.6</v>
      </c>
      <c r="AB22" s="7"/>
      <c r="AC22" s="267">
        <v>5.5</v>
      </c>
      <c r="AD22" s="213">
        <v>0.01</v>
      </c>
      <c r="AE22" s="274">
        <v>0</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552.7200276923078</v>
      </c>
      <c r="BR22" s="149">
        <f>MAX(AV12:AV42)</f>
        <v>808.04592</v>
      </c>
      <c r="BS22" s="22" t="s">
        <v>125</v>
      </c>
      <c r="BT22" s="22"/>
      <c r="BU22" s="149">
        <f>(IF(((SUM(AU12:AU42))=0)," ",(AVERAGE(AU12:AU42))))</f>
        <v>20.615384615384617</v>
      </c>
      <c r="BV22" s="52">
        <f>(CJ23)</f>
        <v>27</v>
      </c>
      <c r="BW22" s="149">
        <f>MAX(AU12:AU42)</f>
        <v>28</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6774115</v>
      </c>
      <c r="D23" s="126">
        <f t="shared" si="0"/>
        <v>2.674</v>
      </c>
      <c r="E23" s="271">
        <v>4.2</v>
      </c>
      <c r="F23" s="126">
        <v>1</v>
      </c>
      <c r="G23" s="73" t="str">
        <f t="shared" si="1"/>
        <v>0.00</v>
      </c>
      <c r="H23" s="72">
        <v>4500</v>
      </c>
      <c r="I23" s="272">
        <v>1000</v>
      </c>
      <c r="J23" s="7"/>
      <c r="K23" s="62" t="s">
        <v>209</v>
      </c>
      <c r="L23" s="72">
        <v>18.3</v>
      </c>
      <c r="M23" s="266">
        <v>0.03</v>
      </c>
      <c r="N23" s="7"/>
      <c r="O23" s="281"/>
      <c r="P23" s="7"/>
      <c r="Q23" s="215"/>
      <c r="R23" s="216"/>
      <c r="S23" s="217"/>
      <c r="T23" s="7"/>
      <c r="U23" s="267">
        <v>6.59</v>
      </c>
      <c r="V23" s="268">
        <v>6.95</v>
      </c>
      <c r="W23" s="269">
        <v>6.63</v>
      </c>
      <c r="X23" s="7"/>
      <c r="Y23" s="212">
        <v>11.1</v>
      </c>
      <c r="Z23" s="273">
        <v>9.8</v>
      </c>
      <c r="AA23" s="214">
        <v>8.7</v>
      </c>
      <c r="AB23" s="7"/>
      <c r="AC23" s="267">
        <v>8.5</v>
      </c>
      <c r="AD23" s="213">
        <v>0.3</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v>68041</v>
      </c>
      <c r="AY23" s="278">
        <v>4</v>
      </c>
      <c r="AZ23" s="279">
        <v>4.25</v>
      </c>
      <c r="BA23" s="275">
        <v>34.1</v>
      </c>
      <c r="BB23" s="279">
        <v>31</v>
      </c>
      <c r="BC23" s="275">
        <v>24</v>
      </c>
      <c r="BD23" s="275">
        <v>1785</v>
      </c>
      <c r="BE23" s="280">
        <v>12.36</v>
      </c>
      <c r="BF23" s="7"/>
      <c r="BG23" s="277">
        <v>24</v>
      </c>
      <c r="BH23" s="18" t="s">
        <v>211</v>
      </c>
      <c r="BI23" s="125" t="s">
        <v>212</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20</v>
      </c>
      <c r="CH23" s="149">
        <f>(IF(((SUM(CH12:CH20))=0)," ",(MAX(CH12:CH20))))</f>
        <v>519.08994</v>
      </c>
      <c r="CI23" s="149"/>
      <c r="CJ23" s="149">
        <f>(IF(((SUM(CJ12:CJ20))=0)," ",(MAX(CJ12:CJ20))))</f>
        <v>27</v>
      </c>
      <c r="CK23" s="149">
        <f>(IF(((SUM(CK12:CK20))=0)," ",(MAX(CK12:CK20))))</f>
        <v>676.34064</v>
      </c>
      <c r="CL23" s="63"/>
      <c r="CM23" s="194">
        <f>(MAX(CM12:CM20))</f>
        <v>0.0014285714285714286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6776718</v>
      </c>
      <c r="D24" s="126">
        <f t="shared" si="0"/>
        <v>2.603</v>
      </c>
      <c r="E24" s="271">
        <v>7.7</v>
      </c>
      <c r="F24" s="126">
        <v>1.2</v>
      </c>
      <c r="G24" s="73" t="str">
        <f t="shared" si="1"/>
        <v>0.00</v>
      </c>
      <c r="H24" s="72">
        <v>0</v>
      </c>
      <c r="I24" s="272">
        <v>0</v>
      </c>
      <c r="J24" s="7"/>
      <c r="K24" s="62" t="s">
        <v>210</v>
      </c>
      <c r="L24" s="72">
        <v>28.3</v>
      </c>
      <c r="M24" s="266">
        <v>1.19</v>
      </c>
      <c r="N24" s="7"/>
      <c r="O24" s="281"/>
      <c r="P24" s="7"/>
      <c r="Q24" s="215" t="s">
        <v>10</v>
      </c>
      <c r="R24" s="216" t="s">
        <v>10</v>
      </c>
      <c r="S24" s="217" t="s">
        <v>10</v>
      </c>
      <c r="T24" s="7"/>
      <c r="U24" s="267">
        <v>7</v>
      </c>
      <c r="V24" s="268">
        <v>7.16</v>
      </c>
      <c r="W24" s="269">
        <v>6.7</v>
      </c>
      <c r="X24" s="7"/>
      <c r="Y24" s="212">
        <v>10.9</v>
      </c>
      <c r="Z24" s="273">
        <v>9.5</v>
      </c>
      <c r="AA24" s="214">
        <v>8.9</v>
      </c>
      <c r="AB24" s="7"/>
      <c r="AC24" s="267">
        <v>10</v>
      </c>
      <c r="AD24" s="213">
        <v>0.01</v>
      </c>
      <c r="AE24" s="274">
        <v>0</v>
      </c>
      <c r="AF24" s="7"/>
      <c r="AG24" s="39">
        <f t="shared" si="2"/>
        <v>13</v>
      </c>
      <c r="AH24" s="7"/>
      <c r="AI24" s="275">
        <v>178</v>
      </c>
      <c r="AJ24" s="49">
        <f t="shared" si="3"/>
        <v>3864.2055600000003</v>
      </c>
      <c r="AK24" s="275"/>
      <c r="AL24" s="49">
        <f t="shared" si="4"/>
      </c>
      <c r="AM24" s="275">
        <v>17</v>
      </c>
      <c r="AN24" s="49">
        <f t="shared" si="5"/>
        <v>369.05334000000005</v>
      </c>
      <c r="AO24" s="49">
        <v>11</v>
      </c>
      <c r="AP24" s="7"/>
      <c r="AQ24" s="277">
        <v>176</v>
      </c>
      <c r="AR24" s="49">
        <f t="shared" si="6"/>
        <v>3820.7875200000003</v>
      </c>
      <c r="AS24" s="275"/>
      <c r="AT24" s="49">
        <f t="shared" si="7"/>
      </c>
      <c r="AU24" s="275">
        <v>19</v>
      </c>
      <c r="AV24" s="49">
        <f t="shared" si="8"/>
        <v>412.47138</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6780570</v>
      </c>
      <c r="D25" s="126">
        <f t="shared" si="0"/>
        <v>3.852</v>
      </c>
      <c r="E25" s="271">
        <v>5</v>
      </c>
      <c r="F25" s="126">
        <v>1.4</v>
      </c>
      <c r="G25" s="73" t="str">
        <f t="shared" si="1"/>
        <v>0.00</v>
      </c>
      <c r="H25" s="72">
        <v>2500</v>
      </c>
      <c r="I25" s="272">
        <v>500</v>
      </c>
      <c r="J25" s="7"/>
      <c r="K25" s="62" t="s">
        <v>207</v>
      </c>
      <c r="L25" s="72">
        <v>30.2</v>
      </c>
      <c r="M25" s="266">
        <v>0.34</v>
      </c>
      <c r="N25" s="7"/>
      <c r="O25" s="281"/>
      <c r="P25" s="7"/>
      <c r="Q25" s="215"/>
      <c r="R25" s="216"/>
      <c r="S25" s="217"/>
      <c r="T25" s="7"/>
      <c r="U25" s="267">
        <v>6.53</v>
      </c>
      <c r="V25" s="268">
        <v>6.95</v>
      </c>
      <c r="W25" s="269">
        <v>7.01</v>
      </c>
      <c r="X25" s="7"/>
      <c r="Y25" s="212">
        <v>10.4</v>
      </c>
      <c r="Z25" s="273">
        <v>9.3</v>
      </c>
      <c r="AA25" s="214">
        <v>7.5</v>
      </c>
      <c r="AB25" s="7"/>
      <c r="AC25" s="267">
        <v>5.5</v>
      </c>
      <c r="AD25" s="213">
        <v>0.01</v>
      </c>
      <c r="AE25" s="274">
        <v>0</v>
      </c>
      <c r="AF25" s="7"/>
      <c r="AG25" s="39">
        <f t="shared" si="2"/>
        <v>14</v>
      </c>
      <c r="AH25" s="7"/>
      <c r="AI25" s="275">
        <v>152</v>
      </c>
      <c r="AJ25" s="49">
        <f t="shared" si="3"/>
        <v>4883.10336</v>
      </c>
      <c r="AK25" s="275"/>
      <c r="AL25" s="49">
        <f t="shared" si="4"/>
      </c>
      <c r="AM25" s="275">
        <v>15</v>
      </c>
      <c r="AN25" s="49">
        <f t="shared" si="5"/>
        <v>481.8852</v>
      </c>
      <c r="AO25" s="49">
        <v>11</v>
      </c>
      <c r="AP25" s="7"/>
      <c r="AQ25" s="277">
        <v>164</v>
      </c>
      <c r="AR25" s="49">
        <f t="shared" si="6"/>
        <v>5268.6115199999995</v>
      </c>
      <c r="AS25" s="275"/>
      <c r="AT25" s="49">
        <f t="shared" si="7"/>
      </c>
      <c r="AU25" s="275">
        <v>20</v>
      </c>
      <c r="AV25" s="49">
        <f t="shared" si="8"/>
        <v>642.5135999999999</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6784051</v>
      </c>
      <c r="D26" s="127">
        <f t="shared" si="0"/>
        <v>3.481</v>
      </c>
      <c r="E26" s="282">
        <v>5.3</v>
      </c>
      <c r="F26" s="127">
        <v>1.4</v>
      </c>
      <c r="G26" s="147" t="str">
        <f t="shared" si="1"/>
        <v>0.00</v>
      </c>
      <c r="H26" s="136">
        <v>0</v>
      </c>
      <c r="I26" s="137">
        <v>1000</v>
      </c>
      <c r="J26" s="7"/>
      <c r="K26" s="65" t="s">
        <v>207</v>
      </c>
      <c r="L26" s="136">
        <v>31.1</v>
      </c>
      <c r="M26" s="179">
        <v>0.21</v>
      </c>
      <c r="N26" s="7"/>
      <c r="O26" s="283"/>
      <c r="P26" s="7"/>
      <c r="Q26" s="215" t="s">
        <v>11</v>
      </c>
      <c r="R26" s="216" t="s">
        <v>11</v>
      </c>
      <c r="S26" s="217" t="s">
        <v>11</v>
      </c>
      <c r="T26" s="7"/>
      <c r="U26" s="284">
        <v>6.6</v>
      </c>
      <c r="V26" s="285">
        <v>6.72</v>
      </c>
      <c r="W26" s="286">
        <v>6.76</v>
      </c>
      <c r="X26" s="7"/>
      <c r="Y26" s="287">
        <v>10.4</v>
      </c>
      <c r="Z26" s="288">
        <v>9.4</v>
      </c>
      <c r="AA26" s="289">
        <v>8.8</v>
      </c>
      <c r="AB26" s="7"/>
      <c r="AC26" s="284">
        <v>7.5</v>
      </c>
      <c r="AD26" s="290">
        <v>0.01</v>
      </c>
      <c r="AE26" s="291">
        <v>0</v>
      </c>
      <c r="AF26" s="7"/>
      <c r="AG26" s="39">
        <f t="shared" si="2"/>
        <v>15</v>
      </c>
      <c r="AH26" s="7"/>
      <c r="AI26" s="40">
        <v>143</v>
      </c>
      <c r="AJ26" s="58">
        <f t="shared" si="3"/>
        <v>4151.510219999999</v>
      </c>
      <c r="AK26" s="40">
        <v>105</v>
      </c>
      <c r="AL26" s="58">
        <f t="shared" si="4"/>
        <v>3048.3116999999997</v>
      </c>
      <c r="AM26" s="40">
        <v>15</v>
      </c>
      <c r="AN26" s="58">
        <f t="shared" si="5"/>
        <v>435.4731</v>
      </c>
      <c r="AO26" s="58">
        <v>11</v>
      </c>
      <c r="AP26" s="7"/>
      <c r="AQ26" s="292">
        <v>96</v>
      </c>
      <c r="AR26" s="58">
        <f t="shared" si="6"/>
        <v>2787.0278399999997</v>
      </c>
      <c r="AS26" s="40">
        <v>44</v>
      </c>
      <c r="AT26" s="58">
        <f t="shared" si="7"/>
        <v>1277.3877599999998</v>
      </c>
      <c r="AU26" s="40">
        <v>19</v>
      </c>
      <c r="AV26" s="58">
        <f t="shared" si="8"/>
        <v>551.59926</v>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6787301</v>
      </c>
      <c r="D27" s="126">
        <f t="shared" si="0"/>
        <v>3.25</v>
      </c>
      <c r="E27" s="271">
        <v>4.8</v>
      </c>
      <c r="F27" s="126">
        <v>1.2</v>
      </c>
      <c r="G27" s="73" t="str">
        <f t="shared" si="1"/>
        <v>0.00</v>
      </c>
      <c r="H27" s="72">
        <v>0</v>
      </c>
      <c r="I27" s="272">
        <v>0</v>
      </c>
      <c r="J27" s="7"/>
      <c r="K27" s="62" t="s">
        <v>207</v>
      </c>
      <c r="L27" s="72">
        <v>17.7</v>
      </c>
      <c r="M27" s="266">
        <v>0</v>
      </c>
      <c r="N27" s="7"/>
      <c r="O27" s="281"/>
      <c r="P27" s="7"/>
      <c r="Q27" s="215"/>
      <c r="R27" s="216"/>
      <c r="S27" s="217"/>
      <c r="T27" s="7"/>
      <c r="U27" s="267">
        <v>6.37</v>
      </c>
      <c r="V27" s="268">
        <v>6.74</v>
      </c>
      <c r="W27" s="269">
        <v>6.64</v>
      </c>
      <c r="X27" s="7"/>
      <c r="Y27" s="212">
        <v>10</v>
      </c>
      <c r="Z27" s="273">
        <v>9.2</v>
      </c>
      <c r="AA27" s="214">
        <v>9.1</v>
      </c>
      <c r="AB27" s="7"/>
      <c r="AC27" s="267">
        <v>2.5</v>
      </c>
      <c r="AD27" s="213">
        <v>0.01</v>
      </c>
      <c r="AE27" s="274">
        <v>0</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6790383</v>
      </c>
      <c r="D28" s="126">
        <f t="shared" si="0"/>
        <v>3.082</v>
      </c>
      <c r="E28" s="271">
        <v>5</v>
      </c>
      <c r="F28" s="126">
        <v>1.6</v>
      </c>
      <c r="G28" s="73" t="str">
        <f t="shared" si="1"/>
        <v>0.00</v>
      </c>
      <c r="H28" s="72">
        <v>0</v>
      </c>
      <c r="I28" s="272">
        <v>0</v>
      </c>
      <c r="J28" s="7"/>
      <c r="K28" s="62" t="s">
        <v>207</v>
      </c>
      <c r="L28" s="72">
        <v>22.4</v>
      </c>
      <c r="M28" s="266">
        <v>0.17</v>
      </c>
      <c r="N28" s="7"/>
      <c r="O28" s="281"/>
      <c r="P28" s="7"/>
      <c r="Q28" s="215"/>
      <c r="R28" s="216"/>
      <c r="S28" s="217"/>
      <c r="T28" s="7"/>
      <c r="U28" s="267">
        <v>6.67</v>
      </c>
      <c r="V28" s="268">
        <v>6.75</v>
      </c>
      <c r="W28" s="269">
        <v>6.91</v>
      </c>
      <c r="X28" s="7"/>
      <c r="Y28" s="212">
        <v>10.3</v>
      </c>
      <c r="Z28" s="273">
        <v>9.2</v>
      </c>
      <c r="AA28" s="214">
        <v>8.6</v>
      </c>
      <c r="AB28" s="7"/>
      <c r="AC28" s="267">
        <v>2</v>
      </c>
      <c r="AD28" s="213">
        <v>0</v>
      </c>
      <c r="AE28" s="274">
        <v>0</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63">
        <f>(CM23)</f>
        <v>0.0014285714285714286</v>
      </c>
      <c r="BW28" s="63">
        <f>MAX(AE12:AE42)</f>
        <v>0.01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6793703</v>
      </c>
      <c r="D29" s="126">
        <f t="shared" si="0"/>
        <v>3.32</v>
      </c>
      <c r="E29" s="271">
        <v>8.2</v>
      </c>
      <c r="F29" s="126">
        <v>2.5</v>
      </c>
      <c r="G29" s="73" t="str">
        <f t="shared" si="1"/>
        <v>0.00</v>
      </c>
      <c r="H29" s="72">
        <v>0</v>
      </c>
      <c r="I29" s="272">
        <v>0</v>
      </c>
      <c r="J29" s="7"/>
      <c r="K29" s="62" t="s">
        <v>208</v>
      </c>
      <c r="L29" s="72">
        <v>43.2</v>
      </c>
      <c r="M29" s="266">
        <v>1.09</v>
      </c>
      <c r="N29" s="7"/>
      <c r="O29" s="281"/>
      <c r="P29" s="7"/>
      <c r="Q29" s="215"/>
      <c r="R29" s="216"/>
      <c r="S29" s="217"/>
      <c r="T29" s="7"/>
      <c r="U29" s="267">
        <v>6.54</v>
      </c>
      <c r="V29" s="268">
        <v>6.64</v>
      </c>
      <c r="W29" s="269">
        <v>6.7</v>
      </c>
      <c r="X29" s="7"/>
      <c r="Y29" s="212">
        <v>9.2</v>
      </c>
      <c r="Z29" s="273">
        <v>8.6</v>
      </c>
      <c r="AA29" s="214">
        <v>10.1</v>
      </c>
      <c r="AB29" s="7"/>
      <c r="AC29" s="267">
        <v>2.5</v>
      </c>
      <c r="AD29" s="213">
        <v>0.01</v>
      </c>
      <c r="AE29" s="274">
        <v>0</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6798956</v>
      </c>
      <c r="D30" s="126">
        <f t="shared" si="0"/>
        <v>5.253</v>
      </c>
      <c r="E30" s="271">
        <v>6</v>
      </c>
      <c r="F30" s="126">
        <v>2</v>
      </c>
      <c r="G30" s="73" t="str">
        <f t="shared" si="1"/>
        <v>0.00</v>
      </c>
      <c r="H30" s="72">
        <v>1000</v>
      </c>
      <c r="I30" s="272">
        <v>5000</v>
      </c>
      <c r="J30" s="7"/>
      <c r="K30" s="62" t="s">
        <v>207</v>
      </c>
      <c r="L30" s="72">
        <v>35.8</v>
      </c>
      <c r="M30" s="266">
        <v>0.01</v>
      </c>
      <c r="N30" s="7"/>
      <c r="O30" s="281"/>
      <c r="P30" s="7"/>
      <c r="Q30" s="215" t="s">
        <v>12</v>
      </c>
      <c r="R30" s="216" t="s">
        <v>12</v>
      </c>
      <c r="S30" s="217" t="s">
        <v>12</v>
      </c>
      <c r="T30" s="7"/>
      <c r="U30" s="267">
        <v>6.06</v>
      </c>
      <c r="V30" s="268">
        <v>6.27</v>
      </c>
      <c r="W30" s="269">
        <v>6.37</v>
      </c>
      <c r="X30" s="7"/>
      <c r="Y30" s="212">
        <v>11</v>
      </c>
      <c r="Z30" s="273">
        <v>9.7</v>
      </c>
      <c r="AA30" s="214">
        <v>9.2</v>
      </c>
      <c r="AB30" s="7"/>
      <c r="AC30" s="267">
        <v>2</v>
      </c>
      <c r="AD30" s="213">
        <v>0.4</v>
      </c>
      <c r="AE30" s="274">
        <v>0.01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v>76749</v>
      </c>
      <c r="AY30" s="278">
        <v>4</v>
      </c>
      <c r="AZ30" s="279">
        <v>4.5</v>
      </c>
      <c r="BA30" s="275">
        <v>37.2</v>
      </c>
      <c r="BB30" s="279">
        <v>32</v>
      </c>
      <c r="BC30" s="275">
        <v>24</v>
      </c>
      <c r="BD30" s="275">
        <v>2025</v>
      </c>
      <c r="BE30" s="280">
        <v>12.39</v>
      </c>
      <c r="BF30" s="7"/>
      <c r="BG30" s="277">
        <v>24</v>
      </c>
      <c r="BH30" s="18" t="s">
        <v>211</v>
      </c>
      <c r="BI30" s="125" t="s">
        <v>212</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6803360</v>
      </c>
      <c r="D31" s="127">
        <f t="shared" si="0"/>
        <v>4.404</v>
      </c>
      <c r="E31" s="282">
        <v>5.4</v>
      </c>
      <c r="F31" s="127">
        <v>1.9</v>
      </c>
      <c r="G31" s="147" t="str">
        <f t="shared" si="1"/>
        <v>0.00</v>
      </c>
      <c r="H31" s="136">
        <v>2200</v>
      </c>
      <c r="I31" s="137">
        <v>1000</v>
      </c>
      <c r="J31" s="7"/>
      <c r="K31" s="65" t="s">
        <v>207</v>
      </c>
      <c r="L31" s="136">
        <v>25.2</v>
      </c>
      <c r="M31" s="179">
        <v>0.01</v>
      </c>
      <c r="N31" s="7"/>
      <c r="O31" s="283"/>
      <c r="P31" s="7"/>
      <c r="Q31" s="215"/>
      <c r="R31" s="216"/>
      <c r="S31" s="217"/>
      <c r="T31" s="7"/>
      <c r="U31" s="284">
        <v>6.62</v>
      </c>
      <c r="V31" s="285">
        <v>6.91</v>
      </c>
      <c r="W31" s="286">
        <v>6.97</v>
      </c>
      <c r="X31" s="7"/>
      <c r="Y31" s="287">
        <v>10.3</v>
      </c>
      <c r="Z31" s="288">
        <v>10.1</v>
      </c>
      <c r="AA31" s="289">
        <v>9</v>
      </c>
      <c r="AB31" s="7"/>
      <c r="AC31" s="284">
        <v>5</v>
      </c>
      <c r="AD31" s="290">
        <v>0.1</v>
      </c>
      <c r="AE31" s="291">
        <v>0</v>
      </c>
      <c r="AF31" s="7"/>
      <c r="AG31" s="39">
        <f t="shared" si="2"/>
        <v>20</v>
      </c>
      <c r="AH31" s="7"/>
      <c r="AI31" s="40">
        <v>112</v>
      </c>
      <c r="AJ31" s="58">
        <f t="shared" si="3"/>
        <v>4113.68832</v>
      </c>
      <c r="AK31" s="40"/>
      <c r="AL31" s="58">
        <f t="shared" si="4"/>
      </c>
      <c r="AM31" s="40">
        <v>17</v>
      </c>
      <c r="AN31" s="58">
        <f t="shared" si="5"/>
        <v>624.3991199999999</v>
      </c>
      <c r="AO31" s="58">
        <v>14</v>
      </c>
      <c r="AP31" s="7"/>
      <c r="AQ31" s="292">
        <v>102</v>
      </c>
      <c r="AR31" s="58">
        <f t="shared" si="6"/>
        <v>3746.39472</v>
      </c>
      <c r="AS31" s="40"/>
      <c r="AT31" s="58">
        <f t="shared" si="7"/>
      </c>
      <c r="AU31" s="40">
        <v>22</v>
      </c>
      <c r="AV31" s="58">
        <f t="shared" si="8"/>
        <v>808.04592</v>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6807307</v>
      </c>
      <c r="D32" s="126">
        <f t="shared" si="0"/>
        <v>3.947</v>
      </c>
      <c r="E32" s="271">
        <v>5.4</v>
      </c>
      <c r="F32" s="126">
        <v>1.8</v>
      </c>
      <c r="G32" s="73" t="str">
        <f t="shared" si="1"/>
        <v>0.00</v>
      </c>
      <c r="H32" s="72">
        <v>0</v>
      </c>
      <c r="I32" s="272">
        <v>0</v>
      </c>
      <c r="J32" s="7"/>
      <c r="K32" s="62" t="s">
        <v>207</v>
      </c>
      <c r="L32" s="72">
        <v>17.8</v>
      </c>
      <c r="M32" s="266">
        <v>0</v>
      </c>
      <c r="N32" s="7"/>
      <c r="O32" s="281"/>
      <c r="P32" s="7"/>
      <c r="Q32" s="215" t="s">
        <v>13</v>
      </c>
      <c r="R32" s="216" t="s">
        <v>13</v>
      </c>
      <c r="S32" s="217" t="s">
        <v>13</v>
      </c>
      <c r="T32" s="7"/>
      <c r="U32" s="267">
        <v>6.79</v>
      </c>
      <c r="V32" s="268">
        <v>6.82</v>
      </c>
      <c r="W32" s="269">
        <v>6.95</v>
      </c>
      <c r="X32" s="7"/>
      <c r="Y32" s="212">
        <v>10</v>
      </c>
      <c r="Z32" s="273">
        <v>9.5</v>
      </c>
      <c r="AA32" s="214">
        <v>7.5</v>
      </c>
      <c r="AB32" s="7"/>
      <c r="AC32" s="267">
        <v>6</v>
      </c>
      <c r="AD32" s="213">
        <v>0.2</v>
      </c>
      <c r="AE32" s="274">
        <v>0</v>
      </c>
      <c r="AF32" s="7"/>
      <c r="AG32" s="39">
        <f t="shared" si="2"/>
        <v>21</v>
      </c>
      <c r="AH32" s="7"/>
      <c r="AI32" s="275">
        <v>129</v>
      </c>
      <c r="AJ32" s="49">
        <f t="shared" si="3"/>
        <v>4246.41942</v>
      </c>
      <c r="AK32" s="275"/>
      <c r="AL32" s="49">
        <f t="shared" si="4"/>
      </c>
      <c r="AM32" s="275">
        <v>13</v>
      </c>
      <c r="AN32" s="49">
        <f t="shared" si="5"/>
        <v>427.93374</v>
      </c>
      <c r="AO32" s="49">
        <v>12</v>
      </c>
      <c r="AP32" s="7"/>
      <c r="AQ32" s="277">
        <v>118</v>
      </c>
      <c r="AR32" s="49">
        <f t="shared" si="6"/>
        <v>3884.3216399999997</v>
      </c>
      <c r="AS32" s="275"/>
      <c r="AT32" s="49">
        <f t="shared" si="7"/>
      </c>
      <c r="AU32" s="275">
        <v>16</v>
      </c>
      <c r="AV32" s="49">
        <f t="shared" si="8"/>
        <v>526.68768</v>
      </c>
      <c r="AW32" s="7"/>
      <c r="AX32" s="277">
        <v>25186</v>
      </c>
      <c r="AY32" s="278">
        <v>5</v>
      </c>
      <c r="AZ32" s="279">
        <v>3</v>
      </c>
      <c r="BA32" s="275">
        <v>12.4</v>
      </c>
      <c r="BB32" s="279">
        <v>32</v>
      </c>
      <c r="BC32" s="275">
        <v>12</v>
      </c>
      <c r="BD32" s="275">
        <v>990</v>
      </c>
      <c r="BE32" s="280">
        <v>12.37</v>
      </c>
      <c r="BF32" s="7"/>
      <c r="BG32" s="277">
        <v>12</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6811091</v>
      </c>
      <c r="D33" s="126">
        <f t="shared" si="0"/>
        <v>3.784</v>
      </c>
      <c r="E33" s="271">
        <v>5.4</v>
      </c>
      <c r="F33" s="126">
        <v>1.6</v>
      </c>
      <c r="G33" s="73" t="str">
        <f t="shared" si="1"/>
        <v>0.00</v>
      </c>
      <c r="H33" s="72">
        <v>0</v>
      </c>
      <c r="I33" s="272">
        <v>0</v>
      </c>
      <c r="J33" s="7"/>
      <c r="K33" s="62" t="s">
        <v>207</v>
      </c>
      <c r="L33" s="72">
        <v>17.3</v>
      </c>
      <c r="M33" s="266">
        <v>0</v>
      </c>
      <c r="N33" s="7"/>
      <c r="O33" s="281"/>
      <c r="P33" s="7"/>
      <c r="Q33" s="215"/>
      <c r="R33" s="216"/>
      <c r="S33" s="217"/>
      <c r="T33" s="7"/>
      <c r="U33" s="267">
        <v>6.58</v>
      </c>
      <c r="V33" s="268">
        <v>6.69</v>
      </c>
      <c r="W33" s="269">
        <v>6.75</v>
      </c>
      <c r="X33" s="7"/>
      <c r="Y33" s="212">
        <v>9.9</v>
      </c>
      <c r="Z33" s="273">
        <v>8.7</v>
      </c>
      <c r="AA33" s="214">
        <v>8.3</v>
      </c>
      <c r="AB33" s="7"/>
      <c r="AC33" s="267">
        <v>4</v>
      </c>
      <c r="AD33" s="213">
        <v>0.01</v>
      </c>
      <c r="AE33" s="274">
        <v>0</v>
      </c>
      <c r="AF33" s="7"/>
      <c r="AG33" s="39">
        <f t="shared" si="2"/>
        <v>22</v>
      </c>
      <c r="AH33" s="7"/>
      <c r="AI33" s="275">
        <v>205</v>
      </c>
      <c r="AJ33" s="49">
        <f t="shared" si="3"/>
        <v>6469.504799999999</v>
      </c>
      <c r="AK33" s="275">
        <v>126</v>
      </c>
      <c r="AL33" s="49">
        <f t="shared" si="4"/>
        <v>3976.3785599999997</v>
      </c>
      <c r="AM33" s="275">
        <v>16</v>
      </c>
      <c r="AN33" s="49">
        <f t="shared" si="5"/>
        <v>504.93695999999994</v>
      </c>
      <c r="AO33" s="49">
        <v>14</v>
      </c>
      <c r="AP33" s="7"/>
      <c r="AQ33" s="277">
        <v>224</v>
      </c>
      <c r="AR33" s="49">
        <f t="shared" si="6"/>
        <v>7069.11744</v>
      </c>
      <c r="AS33" s="275">
        <v>77</v>
      </c>
      <c r="AT33" s="49">
        <f t="shared" si="7"/>
        <v>2430.0091199999997</v>
      </c>
      <c r="AU33" s="275">
        <v>22</v>
      </c>
      <c r="AV33" s="49">
        <f t="shared" si="8"/>
        <v>694.2883199999999</v>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3.1893448275862064</v>
      </c>
      <c r="BR33" s="199">
        <f>(D45)</f>
        <v>5.253</v>
      </c>
      <c r="BS33" s="22" t="s">
        <v>126</v>
      </c>
      <c r="BT33" s="22"/>
      <c r="BU33" s="198" t="s">
        <v>148</v>
      </c>
      <c r="BV33" s="198" t="s">
        <v>148</v>
      </c>
      <c r="BW33" s="198" t="s">
        <v>148</v>
      </c>
      <c r="BX33" s="198" t="s">
        <v>148</v>
      </c>
      <c r="BY33" s="22"/>
      <c r="BZ33" s="296">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6814653</v>
      </c>
      <c r="D34" s="126">
        <f t="shared" si="0"/>
        <v>3.562</v>
      </c>
      <c r="E34" s="271">
        <v>4.8</v>
      </c>
      <c r="F34" s="126">
        <v>1.3</v>
      </c>
      <c r="G34" s="73" t="str">
        <f t="shared" si="1"/>
        <v>0.00</v>
      </c>
      <c r="H34" s="72">
        <v>0</v>
      </c>
      <c r="I34" s="272">
        <v>0</v>
      </c>
      <c r="J34" s="7"/>
      <c r="K34" s="62" t="s">
        <v>209</v>
      </c>
      <c r="L34" s="72">
        <v>24.9</v>
      </c>
      <c r="M34" s="266">
        <v>0.13</v>
      </c>
      <c r="N34" s="7"/>
      <c r="O34" s="281"/>
      <c r="P34" s="7"/>
      <c r="Q34" s="215" t="s">
        <v>14</v>
      </c>
      <c r="R34" s="216" t="s">
        <v>14</v>
      </c>
      <c r="S34" s="217" t="s">
        <v>14</v>
      </c>
      <c r="T34" s="7"/>
      <c r="U34" s="267">
        <v>6.56</v>
      </c>
      <c r="V34" s="268">
        <v>6.91</v>
      </c>
      <c r="W34" s="269">
        <v>6.95</v>
      </c>
      <c r="X34" s="7"/>
      <c r="Y34" s="212">
        <v>10</v>
      </c>
      <c r="Z34" s="273">
        <v>8.3</v>
      </c>
      <c r="AA34" s="214">
        <v>7.7</v>
      </c>
      <c r="AB34" s="7"/>
      <c r="AC34" s="267">
        <v>3</v>
      </c>
      <c r="AD34" s="213">
        <v>0.01</v>
      </c>
      <c r="AE34" s="274">
        <v>0</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6817961</v>
      </c>
      <c r="D35" s="126">
        <f t="shared" si="0"/>
        <v>3.308</v>
      </c>
      <c r="E35" s="271">
        <v>4.8</v>
      </c>
      <c r="F35" s="126">
        <v>1.4</v>
      </c>
      <c r="G35" s="73" t="str">
        <f t="shared" si="1"/>
        <v>0.00</v>
      </c>
      <c r="H35" s="72">
        <v>0</v>
      </c>
      <c r="I35" s="272">
        <v>0</v>
      </c>
      <c r="J35" s="7"/>
      <c r="K35" s="62" t="s">
        <v>207</v>
      </c>
      <c r="L35" s="72">
        <v>26.5</v>
      </c>
      <c r="M35" s="266">
        <v>0</v>
      </c>
      <c r="N35" s="7"/>
      <c r="O35" s="281"/>
      <c r="P35" s="7"/>
      <c r="Q35" s="215"/>
      <c r="R35" s="216"/>
      <c r="S35" s="217"/>
      <c r="T35" s="7"/>
      <c r="U35" s="267">
        <v>6.5</v>
      </c>
      <c r="V35" s="268">
        <v>6.78</v>
      </c>
      <c r="W35" s="269">
        <v>6.8</v>
      </c>
      <c r="X35" s="7"/>
      <c r="Y35" s="212">
        <v>10.1</v>
      </c>
      <c r="Z35" s="273">
        <v>8.6</v>
      </c>
      <c r="AA35" s="214">
        <v>8.8</v>
      </c>
      <c r="AB35" s="7"/>
      <c r="AC35" s="267">
        <v>1.5</v>
      </c>
      <c r="AD35" s="213">
        <v>0.01</v>
      </c>
      <c r="AE35" s="274">
        <v>0</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6821207</v>
      </c>
      <c r="D36" s="127">
        <f t="shared" si="0"/>
        <v>3.246</v>
      </c>
      <c r="E36" s="282">
        <v>4.6</v>
      </c>
      <c r="F36" s="127">
        <v>1.6</v>
      </c>
      <c r="G36" s="147" t="str">
        <f t="shared" si="1"/>
        <v>0.00</v>
      </c>
      <c r="H36" s="136">
        <v>1000</v>
      </c>
      <c r="I36" s="137">
        <v>1500</v>
      </c>
      <c r="J36" s="7"/>
      <c r="K36" s="65" t="s">
        <v>207</v>
      </c>
      <c r="L36" s="136">
        <v>26.6</v>
      </c>
      <c r="M36" s="179">
        <v>0</v>
      </c>
      <c r="N36" s="7"/>
      <c r="O36" s="283"/>
      <c r="P36" s="7"/>
      <c r="Q36" s="215" t="s">
        <v>12</v>
      </c>
      <c r="R36" s="216" t="s">
        <v>12</v>
      </c>
      <c r="S36" s="217" t="s">
        <v>12</v>
      </c>
      <c r="T36" s="7"/>
      <c r="U36" s="284">
        <v>6.63</v>
      </c>
      <c r="V36" s="285">
        <v>6.9</v>
      </c>
      <c r="W36" s="286">
        <v>6.93</v>
      </c>
      <c r="X36" s="7"/>
      <c r="Y36" s="287">
        <v>10.5</v>
      </c>
      <c r="Z36" s="288">
        <v>8.9</v>
      </c>
      <c r="AA36" s="289">
        <v>9.2</v>
      </c>
      <c r="AB36" s="7"/>
      <c r="AC36" s="284">
        <v>7</v>
      </c>
      <c r="AD36" s="290">
        <v>0.1</v>
      </c>
      <c r="AE36" s="291">
        <v>0</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v>41885</v>
      </c>
      <c r="AY36" s="41">
        <v>3</v>
      </c>
      <c r="AZ36" s="293">
        <v>5</v>
      </c>
      <c r="BA36" s="40">
        <v>18.6</v>
      </c>
      <c r="BB36" s="293">
        <v>33</v>
      </c>
      <c r="BC36" s="40">
        <v>12</v>
      </c>
      <c r="BD36" s="40">
        <v>1950</v>
      </c>
      <c r="BE36" s="294">
        <v>12.37</v>
      </c>
      <c r="BF36" s="7"/>
      <c r="BG36" s="292">
        <v>12</v>
      </c>
      <c r="BH36" s="37" t="s">
        <v>211</v>
      </c>
      <c r="BI36" s="57" t="s">
        <v>212</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6824382</v>
      </c>
      <c r="D37" s="126">
        <f t="shared" si="0"/>
        <v>3.175</v>
      </c>
      <c r="E37" s="271">
        <v>5</v>
      </c>
      <c r="F37" s="126">
        <v>1.4</v>
      </c>
      <c r="G37" s="73" t="str">
        <f t="shared" si="1"/>
        <v>0.00</v>
      </c>
      <c r="H37" s="72">
        <v>4800</v>
      </c>
      <c r="I37" s="272">
        <v>0</v>
      </c>
      <c r="J37" s="7"/>
      <c r="K37" s="62" t="s">
        <v>209</v>
      </c>
      <c r="L37" s="72">
        <v>28.8</v>
      </c>
      <c r="M37" s="266">
        <v>0.01</v>
      </c>
      <c r="N37" s="7"/>
      <c r="O37" s="281"/>
      <c r="P37" s="7"/>
      <c r="Q37" s="215"/>
      <c r="R37" s="216"/>
      <c r="S37" s="217"/>
      <c r="T37" s="7"/>
      <c r="U37" s="267">
        <v>6.58</v>
      </c>
      <c r="V37" s="268">
        <v>6.87</v>
      </c>
      <c r="W37" s="269">
        <v>6.89</v>
      </c>
      <c r="X37" s="7"/>
      <c r="Y37" s="212">
        <v>10.1</v>
      </c>
      <c r="Z37" s="273">
        <v>9.9</v>
      </c>
      <c r="AA37" s="214">
        <v>9.8</v>
      </c>
      <c r="AB37" s="7"/>
      <c r="AC37" s="267">
        <v>6.5</v>
      </c>
      <c r="AD37" s="213">
        <v>0.7</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v>23919</v>
      </c>
      <c r="AY37" s="278">
        <v>4</v>
      </c>
      <c r="AZ37" s="279">
        <v>3.75</v>
      </c>
      <c r="BA37" s="275">
        <v>9.3</v>
      </c>
      <c r="BB37" s="279">
        <v>32</v>
      </c>
      <c r="BC37" s="275">
        <v>12</v>
      </c>
      <c r="BD37" s="275">
        <v>1575</v>
      </c>
      <c r="BE37" s="280">
        <v>12.31</v>
      </c>
      <c r="BF37" s="7"/>
      <c r="BG37" s="277">
        <v>12</v>
      </c>
      <c r="BH37" s="18" t="s">
        <v>211</v>
      </c>
      <c r="BI37" s="125" t="s">
        <v>212</v>
      </c>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93.03782529292299</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6827477</v>
      </c>
      <c r="D38" s="126">
        <f t="shared" si="0"/>
        <v>3.095</v>
      </c>
      <c r="E38" s="271">
        <v>4.9</v>
      </c>
      <c r="F38" s="126">
        <v>1.4</v>
      </c>
      <c r="G38" s="73" t="str">
        <f t="shared" si="1"/>
        <v>0.00</v>
      </c>
      <c r="H38" s="72">
        <v>0</v>
      </c>
      <c r="I38" s="272">
        <v>0</v>
      </c>
      <c r="J38" s="7"/>
      <c r="K38" s="62" t="s">
        <v>209</v>
      </c>
      <c r="L38" s="72">
        <v>32.8</v>
      </c>
      <c r="M38" s="266">
        <v>0.45</v>
      </c>
      <c r="N38" s="7"/>
      <c r="O38" s="281"/>
      <c r="P38" s="7"/>
      <c r="Q38" s="215" t="s">
        <v>10</v>
      </c>
      <c r="R38" s="216" t="s">
        <v>10</v>
      </c>
      <c r="S38" s="217" t="s">
        <v>10</v>
      </c>
      <c r="T38" s="7"/>
      <c r="U38" s="267">
        <v>6.54</v>
      </c>
      <c r="V38" s="268">
        <v>6.64</v>
      </c>
      <c r="W38" s="269">
        <v>6.62</v>
      </c>
      <c r="X38" s="7"/>
      <c r="Y38" s="212">
        <v>9.8</v>
      </c>
      <c r="Z38" s="273">
        <v>9.3</v>
      </c>
      <c r="AA38" s="214">
        <v>9.1</v>
      </c>
      <c r="AB38" s="7"/>
      <c r="AC38" s="267">
        <v>4</v>
      </c>
      <c r="AD38" s="213">
        <v>0.01</v>
      </c>
      <c r="AE38" s="274">
        <v>0</v>
      </c>
      <c r="AF38" s="7"/>
      <c r="AG38" s="39">
        <f t="shared" si="2"/>
        <v>27</v>
      </c>
      <c r="AH38" s="7"/>
      <c r="AI38" s="275">
        <v>147</v>
      </c>
      <c r="AJ38" s="49">
        <f t="shared" si="3"/>
        <v>3794.4081</v>
      </c>
      <c r="AK38" s="275"/>
      <c r="AL38" s="49">
        <f t="shared" si="4"/>
      </c>
      <c r="AM38" s="275">
        <v>14</v>
      </c>
      <c r="AN38" s="49">
        <f t="shared" si="5"/>
        <v>361.3722</v>
      </c>
      <c r="AO38" s="49">
        <v>10</v>
      </c>
      <c r="AP38" s="7"/>
      <c r="AQ38" s="277">
        <v>130</v>
      </c>
      <c r="AR38" s="49">
        <f t="shared" si="6"/>
        <v>3355.599</v>
      </c>
      <c r="AS38" s="275"/>
      <c r="AT38" s="49">
        <f t="shared" si="7"/>
      </c>
      <c r="AU38" s="275">
        <v>22</v>
      </c>
      <c r="AV38" s="49">
        <f t="shared" si="8"/>
        <v>567.8706</v>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90.64975765747063</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6830562</v>
      </c>
      <c r="D39" s="126">
        <f t="shared" si="0"/>
        <v>3.085</v>
      </c>
      <c r="E39" s="271">
        <v>4.6</v>
      </c>
      <c r="F39" s="126">
        <v>1.2</v>
      </c>
      <c r="G39" s="73" t="str">
        <f t="shared" si="1"/>
        <v>0.00</v>
      </c>
      <c r="H39" s="72">
        <v>1300</v>
      </c>
      <c r="I39" s="272">
        <v>2000</v>
      </c>
      <c r="J39" s="7"/>
      <c r="K39" s="62" t="s">
        <v>209</v>
      </c>
      <c r="L39" s="72">
        <v>21.6</v>
      </c>
      <c r="M39" s="266">
        <v>0.11</v>
      </c>
      <c r="N39" s="7"/>
      <c r="O39" s="281"/>
      <c r="P39" s="7"/>
      <c r="Q39" s="215"/>
      <c r="R39" s="216"/>
      <c r="S39" s="217"/>
      <c r="T39" s="7"/>
      <c r="U39" s="267">
        <v>6.6</v>
      </c>
      <c r="V39" s="268">
        <v>6.78</v>
      </c>
      <c r="W39" s="269">
        <v>6.71</v>
      </c>
      <c r="X39" s="7"/>
      <c r="Y39" s="212">
        <v>10.3</v>
      </c>
      <c r="Z39" s="273">
        <v>9.3</v>
      </c>
      <c r="AA39" s="214">
        <v>8.2</v>
      </c>
      <c r="AB39" s="7"/>
      <c r="AC39" s="267">
        <v>5.5</v>
      </c>
      <c r="AD39" s="213">
        <v>0.01</v>
      </c>
      <c r="AE39" s="274">
        <v>0.01</v>
      </c>
      <c r="AF39" s="7"/>
      <c r="AG39" s="39">
        <f t="shared" si="2"/>
        <v>28</v>
      </c>
      <c r="AH39" s="7"/>
      <c r="AI39" s="275">
        <v>153</v>
      </c>
      <c r="AJ39" s="49">
        <f t="shared" si="3"/>
        <v>3936.5217</v>
      </c>
      <c r="AK39" s="275"/>
      <c r="AL39" s="49">
        <f t="shared" si="4"/>
      </c>
      <c r="AM39" s="275">
        <v>12</v>
      </c>
      <c r="AN39" s="49">
        <f t="shared" si="5"/>
        <v>308.74679999999995</v>
      </c>
      <c r="AO39" s="49">
        <v>8</v>
      </c>
      <c r="AP39" s="7"/>
      <c r="AQ39" s="277">
        <v>222</v>
      </c>
      <c r="AR39" s="49">
        <f t="shared" si="6"/>
        <v>5711.8158</v>
      </c>
      <c r="AS39" s="275"/>
      <c r="AT39" s="49">
        <f t="shared" si="7"/>
      </c>
      <c r="AU39" s="275">
        <v>18</v>
      </c>
      <c r="AV39" s="49">
        <f t="shared" si="8"/>
        <v>463.1202</v>
      </c>
      <c r="AW39" s="7"/>
      <c r="AX39" s="277">
        <v>40734</v>
      </c>
      <c r="AY39" s="278">
        <v>4</v>
      </c>
      <c r="AZ39" s="279">
        <v>2.75</v>
      </c>
      <c r="BA39" s="275">
        <v>21.7</v>
      </c>
      <c r="BB39" s="279">
        <v>34</v>
      </c>
      <c r="BC39" s="275">
        <v>20</v>
      </c>
      <c r="BD39" s="275">
        <v>1402.5</v>
      </c>
      <c r="BE39" s="280">
        <v>12.42</v>
      </c>
      <c r="BF39" s="7"/>
      <c r="BG39" s="277">
        <v>20</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6833595</v>
      </c>
      <c r="D40" s="126">
        <f t="shared" si="0"/>
        <v>3.033</v>
      </c>
      <c r="E40" s="271">
        <v>4.4</v>
      </c>
      <c r="F40" s="126">
        <v>1.1</v>
      </c>
      <c r="G40" s="73" t="str">
        <f t="shared" si="1"/>
        <v>0.00</v>
      </c>
      <c r="H40" s="72">
        <v>4900</v>
      </c>
      <c r="I40" s="272">
        <v>1000</v>
      </c>
      <c r="J40" s="7"/>
      <c r="K40" s="62" t="s">
        <v>207</v>
      </c>
      <c r="L40" s="72">
        <v>13</v>
      </c>
      <c r="M40" s="266">
        <v>0.04</v>
      </c>
      <c r="N40" s="7"/>
      <c r="O40" s="281"/>
      <c r="P40" s="7"/>
      <c r="Q40" s="215" t="s">
        <v>15</v>
      </c>
      <c r="R40" s="216" t="s">
        <v>15</v>
      </c>
      <c r="S40" s="217" t="s">
        <v>15</v>
      </c>
      <c r="T40" s="7"/>
      <c r="U40" s="267">
        <v>6.93</v>
      </c>
      <c r="V40" s="268">
        <v>7.1</v>
      </c>
      <c r="W40" s="269">
        <v>6.97</v>
      </c>
      <c r="X40" s="7"/>
      <c r="Y40" s="212">
        <v>9.9</v>
      </c>
      <c r="Z40" s="273">
        <v>8.8</v>
      </c>
      <c r="AA40" s="214">
        <v>8.2</v>
      </c>
      <c r="AB40" s="7"/>
      <c r="AC40" s="267">
        <v>7</v>
      </c>
      <c r="AD40" s="213">
        <v>0.01</v>
      </c>
      <c r="AE40" s="274">
        <v>0</v>
      </c>
      <c r="AF40" s="7"/>
      <c r="AG40" s="39">
        <f t="shared" si="2"/>
        <v>29</v>
      </c>
      <c r="AH40" s="7"/>
      <c r="AI40" s="275">
        <v>175</v>
      </c>
      <c r="AJ40" s="49">
        <f t="shared" si="3"/>
        <v>4426.6635</v>
      </c>
      <c r="AK40" s="275">
        <v>129</v>
      </c>
      <c r="AL40" s="49">
        <f t="shared" si="4"/>
        <v>3263.08338</v>
      </c>
      <c r="AM40" s="275">
        <v>14</v>
      </c>
      <c r="AN40" s="49">
        <f t="shared" si="5"/>
        <v>354.13307999999995</v>
      </c>
      <c r="AO40" s="49">
        <v>10</v>
      </c>
      <c r="AP40" s="7"/>
      <c r="AQ40" s="277">
        <v>158</v>
      </c>
      <c r="AR40" s="49">
        <f t="shared" si="6"/>
        <v>3996.64476</v>
      </c>
      <c r="AS40" s="275">
        <v>55</v>
      </c>
      <c r="AT40" s="49">
        <f t="shared" si="7"/>
        <v>1391.2371</v>
      </c>
      <c r="AU40" s="275">
        <v>16</v>
      </c>
      <c r="AV40" s="49">
        <f t="shared" si="8"/>
        <v>404.72352</v>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c r="D41" s="126" t="str">
        <f t="shared" si="0"/>
        <v> </v>
      </c>
      <c r="E41" s="271"/>
      <c r="F41" s="126"/>
      <c r="G41" s="73" t="str">
        <f t="shared" si="1"/>
        <v> </v>
      </c>
      <c r="H41" s="72"/>
      <c r="I41" s="272"/>
      <c r="J41" s="7"/>
      <c r="K41" s="62"/>
      <c r="L41" s="72"/>
      <c r="M41" s="266"/>
      <c r="N41" s="7"/>
      <c r="O41" s="281"/>
      <c r="P41" s="7"/>
      <c r="Q41" s="215"/>
      <c r="R41" s="216"/>
      <c r="S41" s="217"/>
      <c r="T41" s="7"/>
      <c r="U41" s="267"/>
      <c r="V41" s="268"/>
      <c r="W41" s="269"/>
      <c r="X41" s="7"/>
      <c r="Y41" s="212"/>
      <c r="Z41" s="273"/>
      <c r="AA41" s="214"/>
      <c r="AB41" s="7"/>
      <c r="AC41" s="267"/>
      <c r="AD41" s="213"/>
      <c r="AE41" s="274"/>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179"/>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87.5116495806151</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92491</v>
      </c>
      <c r="D44" s="187">
        <f>(IF(((SUM(D12:D42))=0)," ",(SUM(D12:D42))))</f>
        <v>92.49099999999999</v>
      </c>
      <c r="E44" s="158" t="s">
        <v>148</v>
      </c>
      <c r="F44" s="159" t="s">
        <v>148</v>
      </c>
      <c r="G44" s="186">
        <f>(SUM(G12:G42))</f>
        <v>0</v>
      </c>
      <c r="H44" s="150">
        <f>(IF(((SUM(H12:H42))=0)," ",(SUM(H12:H42))))</f>
        <v>28200</v>
      </c>
      <c r="I44" s="157">
        <f>(IF(((SUM(I12:I42))=0)," ",(SUM(I12:I42))))</f>
        <v>23750</v>
      </c>
      <c r="J44" s="7"/>
      <c r="K44" s="161" t="s">
        <v>148</v>
      </c>
      <c r="L44" s="162" t="s">
        <v>148</v>
      </c>
      <c r="M44" s="163">
        <f>(IF(((SUM(M12:M42))=0)," ",(SUM(M11:M42))))</f>
        <v>6.55</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402698</v>
      </c>
      <c r="AY44" s="162" t="s">
        <v>148</v>
      </c>
      <c r="AZ44" s="173">
        <f>(IF(((SUM(AZ12:AZ42))=0)," ",(SUM(AZ12:AZ42))))</f>
        <v>30.75</v>
      </c>
      <c r="BA44" s="160">
        <f>(IF(((SUM(BA12:BA42))=0)," ",(SUM(BA12:BA42))))</f>
        <v>189.1</v>
      </c>
      <c r="BB44" s="168" t="s">
        <v>148</v>
      </c>
      <c r="BC44" s="160">
        <f>(IF(((SUM(BC12:BC42))=0)," ",(SUM(BC12:BC42))))</f>
        <v>152</v>
      </c>
      <c r="BD44" s="150">
        <f>(IF(((SUM(BD12:BD42))=0)," ",(SUM(BD12:BD42))))</f>
        <v>13102.5</v>
      </c>
      <c r="BE44" s="171" t="s">
        <v>148</v>
      </c>
      <c r="BF44" s="7"/>
      <c r="BG44" s="160">
        <f>(IF(((SUM(BG12:BG42))=0)," ",(SUM(BG12:BG42))))</f>
        <v>152</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5.253</v>
      </c>
      <c r="E45" s="176">
        <f>(IF((SUM(E12:E42))=0," ",(MAX(E12:E42))))</f>
        <v>8.2</v>
      </c>
      <c r="F45" s="177">
        <f>(IF((SUM(F12:F42))=0," ",(MAX(F12:F42))))</f>
        <v>2.5</v>
      </c>
      <c r="G45" s="176">
        <f>(MAX(G12:G42))</f>
        <v>0</v>
      </c>
      <c r="H45" s="136">
        <f>(IF((SUM(H12:H42))=0," ",(MAX(H12:H42))))</f>
        <v>4900</v>
      </c>
      <c r="I45" s="137">
        <f>(IF((SUM(I12:I42))=0," ",(MAX(I12:I42))))</f>
        <v>5000</v>
      </c>
      <c r="J45" s="7"/>
      <c r="K45" s="143" t="s">
        <v>148</v>
      </c>
      <c r="L45" s="146">
        <f>(IF((SUM(L12:L42))=0," ",(MAX(L12:L42))))</f>
        <v>43.2</v>
      </c>
      <c r="M45" s="179">
        <f>(IF((SUM(M12:M42))=0," ",(MAX(M12:M42))))</f>
        <v>1.19</v>
      </c>
      <c r="N45" s="7"/>
      <c r="O45" s="180" t="s">
        <v>148</v>
      </c>
      <c r="P45" s="7"/>
      <c r="Q45" s="181" t="s">
        <v>148</v>
      </c>
      <c r="R45" s="191" t="str">
        <f>(IF(((SUM(R12:R42))=0),"-",(MAX(R12:R42))))</f>
        <v>-</v>
      </c>
      <c r="S45" s="192" t="str">
        <f>(IF(((SUM(S12:S42))=0),"-",(MAX(S12:S42))))</f>
        <v>-</v>
      </c>
      <c r="T45" s="7"/>
      <c r="U45" s="182">
        <f>(IF((SUM(U12:U42))=0," ",(MAX(U12:U42))))</f>
        <v>7.11</v>
      </c>
      <c r="V45" s="146">
        <f>(IF((SUM(V12:V42))=0," ",(MAX(V12:V42))))</f>
        <v>7.16</v>
      </c>
      <c r="W45" s="183">
        <f>(IF((SUM(W12:W42))=0," ",(MAX(W12:W42))))</f>
        <v>7.01</v>
      </c>
      <c r="X45" s="7"/>
      <c r="Y45" s="178">
        <f>(IF((SUM(Y12:Y42))=0," ",(MAX(Y12:Y42))))</f>
        <v>12</v>
      </c>
      <c r="Z45" s="136">
        <f>(IF((SUM(Z12:Z42))=0," ",(MAX(Z12:Z42))))</f>
        <v>12.9</v>
      </c>
      <c r="AA45" s="137">
        <f>(IF((SUM(AA12:AA42))=0," ",(MAX(AA12:AA42))))</f>
        <v>11.9</v>
      </c>
      <c r="AB45" s="7"/>
      <c r="AC45" s="182">
        <f>(IF((SUM(AC12:AC42))=0," ",(MAX(AC12:AC42))))</f>
        <v>10</v>
      </c>
      <c r="AD45" s="147">
        <f>(IF((SUM(AD12:AD42))=0," ",(MAX(AD12:AD42))))</f>
        <v>2.5</v>
      </c>
      <c r="AE45" s="179">
        <f>(IF((COUNT(AE12:AE42))=0," ",(MAX(AE12:AE42))))</f>
        <v>0.01</v>
      </c>
      <c r="AF45" s="7"/>
      <c r="AG45" s="22" t="str">
        <f>($A45)</f>
        <v>Maximum</v>
      </c>
      <c r="AH45" s="7"/>
      <c r="AI45" s="136">
        <f aca="true" t="shared" si="9" ref="AI45:AO45">(IF((SUM(AI12:AI42))=0," ",(MAX(AI12:AI42))))</f>
        <v>246</v>
      </c>
      <c r="AJ45" s="136">
        <f t="shared" si="9"/>
        <v>6469.504799999999</v>
      </c>
      <c r="AK45" s="178">
        <f t="shared" si="9"/>
        <v>176</v>
      </c>
      <c r="AL45" s="137">
        <f t="shared" si="9"/>
        <v>3976.3785599999997</v>
      </c>
      <c r="AM45" s="178">
        <f t="shared" si="9"/>
        <v>20</v>
      </c>
      <c r="AN45" s="137">
        <f t="shared" si="9"/>
        <v>624.3991199999999</v>
      </c>
      <c r="AO45" s="184">
        <f t="shared" si="9"/>
        <v>15</v>
      </c>
      <c r="AP45" s="7"/>
      <c r="AQ45" s="178">
        <f aca="true" t="shared" si="10" ref="AQ45:AV45">(IF((SUM(AQ12:AQ42))=0," ",(MAX(AQ12:AQ42))))</f>
        <v>224</v>
      </c>
      <c r="AR45" s="137">
        <f t="shared" si="10"/>
        <v>7069.11744</v>
      </c>
      <c r="AS45" s="178">
        <f t="shared" si="10"/>
        <v>86</v>
      </c>
      <c r="AT45" s="137">
        <f t="shared" si="10"/>
        <v>2430.0091199999997</v>
      </c>
      <c r="AU45" s="178">
        <f t="shared" si="10"/>
        <v>28</v>
      </c>
      <c r="AV45" s="137">
        <f t="shared" si="10"/>
        <v>808.04592</v>
      </c>
      <c r="AW45" s="7"/>
      <c r="AX45" s="181" t="s">
        <v>148</v>
      </c>
      <c r="AY45" s="146">
        <f>(IF((SUM(AY12:AY42))=0," ",(MAX(AY12:AY42))))</f>
        <v>5</v>
      </c>
      <c r="AZ45" s="185" t="s">
        <v>148</v>
      </c>
      <c r="BA45" s="181" t="s">
        <v>148</v>
      </c>
      <c r="BB45" s="183">
        <f>(IF((SUM(BB12:BB42))=0," ",(MAX(BB12:BB42))))</f>
        <v>34</v>
      </c>
      <c r="BC45" s="181" t="s">
        <v>148</v>
      </c>
      <c r="BD45" s="142" t="s">
        <v>148</v>
      </c>
      <c r="BE45" s="179">
        <f>(IF((SUM(BE12:BE42))=0," ",(MAX(BE12:BE42))))</f>
        <v>12.42</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2.346</v>
      </c>
      <c r="E46" s="186">
        <f>(IF((SUM(E12:E42))=0," ",(MIN(E12:E42))))</f>
        <v>4.2</v>
      </c>
      <c r="F46" s="187">
        <f>(IF((SUM(F12:F42))=0," ",(MIN(F12:F42))))</f>
        <v>0.9</v>
      </c>
      <c r="G46" s="186">
        <f>(MIN(G12:G42))</f>
        <v>0</v>
      </c>
      <c r="H46" s="150">
        <f>(IF((SUM(H12:H42))=0," ",(MIN(H12:H42))))</f>
        <v>0</v>
      </c>
      <c r="I46" s="157">
        <f>(IF((SUM(I12:I42))=0," ",(MIN(I12:I42))))</f>
        <v>0</v>
      </c>
      <c r="J46" s="7"/>
      <c r="K46" s="161" t="s">
        <v>148</v>
      </c>
      <c r="L46" s="153">
        <f>(IF((SUM(L12:L42))=0," ",(MIN(L12:L42))))</f>
        <v>13</v>
      </c>
      <c r="M46" s="163">
        <f>(IF((SUM(M12:M42))=0," ",(MIN(M12:M42))))</f>
        <v>0</v>
      </c>
      <c r="N46" s="7"/>
      <c r="O46" s="188" t="s">
        <v>148</v>
      </c>
      <c r="P46" s="7"/>
      <c r="Q46" s="169" t="s">
        <v>148</v>
      </c>
      <c r="R46" s="165" t="str">
        <f>(IF(((SUM(R12:R42))=0),"-",(MIN(R12:R42))))</f>
        <v>-</v>
      </c>
      <c r="S46" s="166" t="str">
        <f>(IF(((SUM(S12:S42))=0),"-",(MIN(S12:S42))))</f>
        <v>-</v>
      </c>
      <c r="T46" s="7"/>
      <c r="U46" s="189">
        <f>(IF((SUM(U12:U42))=0," ",(MIN(U12:U42))))</f>
        <v>6.06</v>
      </c>
      <c r="V46" s="153">
        <f>(IF((SUM(V12:V42))=0," ",(MIN(V12:V42))))</f>
        <v>5.59</v>
      </c>
      <c r="W46" s="173">
        <f>(IF((SUM(W12:W42))=0," ",(MIN(W12:W42))))</f>
        <v>6.09</v>
      </c>
      <c r="X46" s="7"/>
      <c r="Y46" s="160">
        <f aca="true" t="shared" si="11" ref="Y46:AD46">(IF((SUM(Y12:Y42))=0," ",(MIN(Y12:Y42))))</f>
        <v>9.2</v>
      </c>
      <c r="Z46" s="150">
        <f t="shared" si="11"/>
        <v>8.3</v>
      </c>
      <c r="AA46" s="157">
        <f t="shared" si="11"/>
        <v>7.5</v>
      </c>
      <c r="AB46" s="7" t="str">
        <f t="shared" si="11"/>
        <v> </v>
      </c>
      <c r="AC46" s="189">
        <f t="shared" si="11"/>
        <v>1</v>
      </c>
      <c r="AD46" s="152">
        <f t="shared" si="11"/>
        <v>0</v>
      </c>
      <c r="AE46" s="163">
        <f>(IF((COUNT(AE12:AE42))=0," ",(MIN(AE12:AE42))))</f>
        <v>0</v>
      </c>
      <c r="AF46" s="7"/>
      <c r="AG46" s="22" t="str">
        <f>($A46)</f>
        <v>Minimum</v>
      </c>
      <c r="AH46" s="7"/>
      <c r="AI46" s="150">
        <f aca="true" t="shared" si="12" ref="AI46:AO46">(IF((SUM(AI12:AI42))=0," ",(MIN(AI12:AI42))))</f>
        <v>112</v>
      </c>
      <c r="AJ46" s="150">
        <f t="shared" si="12"/>
        <v>3794.4081</v>
      </c>
      <c r="AK46" s="160">
        <f t="shared" si="12"/>
        <v>105</v>
      </c>
      <c r="AL46" s="157">
        <f t="shared" si="12"/>
        <v>3048.3116999999997</v>
      </c>
      <c r="AM46" s="160">
        <f t="shared" si="12"/>
        <v>12</v>
      </c>
      <c r="AN46" s="157">
        <f t="shared" si="12"/>
        <v>308.74679999999995</v>
      </c>
      <c r="AO46" s="190">
        <f t="shared" si="12"/>
        <v>8</v>
      </c>
      <c r="AP46" s="7"/>
      <c r="AQ46" s="160">
        <f aca="true" t="shared" si="13" ref="AQ46:AV46">(IF((SUM(AQ12:AQ42))=0," ",(MIN(AQ12:AQ42))))</f>
        <v>96</v>
      </c>
      <c r="AR46" s="157">
        <f t="shared" si="13"/>
        <v>2787.0278399999997</v>
      </c>
      <c r="AS46" s="160">
        <f t="shared" si="13"/>
        <v>44</v>
      </c>
      <c r="AT46" s="157">
        <f t="shared" si="13"/>
        <v>1277.3877599999998</v>
      </c>
      <c r="AU46" s="160">
        <f t="shared" si="13"/>
        <v>16</v>
      </c>
      <c r="AV46" s="157">
        <f t="shared" si="13"/>
        <v>404.72352</v>
      </c>
      <c r="AW46" s="7"/>
      <c r="AX46" s="169" t="s">
        <v>148</v>
      </c>
      <c r="AY46" s="153">
        <f>(IF((SUM(AY12:AY42))=0," ",(MIN(AY12:AY42))))</f>
        <v>3</v>
      </c>
      <c r="AZ46" s="168" t="s">
        <v>148</v>
      </c>
      <c r="BA46" s="169" t="s">
        <v>148</v>
      </c>
      <c r="BB46" s="173">
        <f>(IF((SUM(BB12:BB42))=0," ",(MIN(BB12:BB42))))</f>
        <v>31</v>
      </c>
      <c r="BC46" s="169" t="s">
        <v>148</v>
      </c>
      <c r="BD46" s="170" t="s">
        <v>148</v>
      </c>
      <c r="BE46" s="163">
        <f>(IF((SUM(BE12:BE42))=0," ",(MIN(BE12:BE42))))</f>
        <v>12.31</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3.1893448275862064</v>
      </c>
      <c r="E47" s="176">
        <f>(IF((SUM(E12:E42))=0," ",(AVERAGE(E12:E42))))</f>
        <v>4.986206896551724</v>
      </c>
      <c r="F47" s="177">
        <f>(IF((SUM(F12:F42))=0," ",(AVERAGE(F12:F42))))</f>
        <v>1.3103448275862069</v>
      </c>
      <c r="G47" s="176" t="str">
        <f>(IF((SUM(G12:G42))=0,"0.000",(AVERAGE(G12:G42))))</f>
        <v>0.000</v>
      </c>
      <c r="H47" s="136">
        <f>(IF((SUM(H12:H42))=0," ",(AVERAGE(H12:H42))))</f>
        <v>972.4137931034483</v>
      </c>
      <c r="I47" s="137">
        <f>(IF((SUM(I12:I42))=0," ",(AVERAGE(I12:I42))))</f>
        <v>818.9655172413793</v>
      </c>
      <c r="J47" s="7"/>
      <c r="K47" s="143" t="s">
        <v>148</v>
      </c>
      <c r="L47" s="146">
        <f>(IF((SUM(L12:L42))=0," ",(AVERAGE(L12:L42))))</f>
        <v>26.57586206896551</v>
      </c>
      <c r="M47" s="179">
        <f>(IF((SUM(M12:M42))=0," ",(AVERAGE(M12:M42))))</f>
        <v>0.22586206896551725</v>
      </c>
      <c r="N47" s="7"/>
      <c r="O47" s="180" t="s">
        <v>148</v>
      </c>
      <c r="P47" s="7"/>
      <c r="Q47" s="181" t="s">
        <v>148</v>
      </c>
      <c r="R47" s="191" t="s">
        <v>148</v>
      </c>
      <c r="S47" s="192" t="s">
        <v>148</v>
      </c>
      <c r="T47" s="7"/>
      <c r="U47" s="182">
        <f>(IF((SUM(U12:U42))=0," ",(AVERAGE(U12:U42))))</f>
        <v>6.63793103448276</v>
      </c>
      <c r="V47" s="146">
        <f>(IF((SUM(V12:V42))=0," ",(AVERAGE(V12:V42))))</f>
        <v>6.785862068965517</v>
      </c>
      <c r="W47" s="183">
        <f>(IF((SUM(W12:W42))=0," ",(AVERAGE(W12:W42))))</f>
        <v>6.715517241379311</v>
      </c>
      <c r="X47" s="7"/>
      <c r="Y47" s="178">
        <f>(IF((SUM(Y12:Y42))=0," ",(AVERAGE(Y12:Y42))))</f>
        <v>10.475862068965519</v>
      </c>
      <c r="Z47" s="136">
        <f>(IF((SUM(Z12:Z42))=0," ",(AVERAGE(Z12:Z42))))</f>
        <v>9.624137931034484</v>
      </c>
      <c r="AA47" s="137">
        <f>(IF((SUM(AA12:AA42))=0," ",(AVERAGE(AA12:AA42))))</f>
        <v>9.162068965517241</v>
      </c>
      <c r="AB47" s="7"/>
      <c r="AC47" s="182">
        <f>(IF((SUM(AC12:AC42))=0," ",(AVERAGE(AC12:AC42))))</f>
        <v>4.758620689655173</v>
      </c>
      <c r="AD47" s="147">
        <f>(IF((SUM(AD12:AD42))=0," ",(AVERAGE(AD12:AD42))))</f>
        <v>0.15551724137931022</v>
      </c>
      <c r="AE47" s="179">
        <f>(IF((COUNT(AE12:AE42))=0," ",(AVERAGE(AE12:AE42))))</f>
        <v>0.0010344827586206897</v>
      </c>
      <c r="AF47" s="7"/>
      <c r="AG47" s="22" t="str">
        <f>($A47)</f>
        <v>Average</v>
      </c>
      <c r="AH47" s="7"/>
      <c r="AI47" s="136">
        <f aca="true" t="shared" si="14" ref="AI47:AO47">(IF((SUM(AI12:AI42))=0," ",(AVERAGE(AI12:AI42))))</f>
        <v>168.46153846153845</v>
      </c>
      <c r="AJ47" s="136">
        <f t="shared" si="14"/>
        <v>4440.87486</v>
      </c>
      <c r="AK47" s="178">
        <f t="shared" si="14"/>
        <v>133</v>
      </c>
      <c r="AL47" s="137">
        <f t="shared" si="14"/>
        <v>3357.5689079999997</v>
      </c>
      <c r="AM47" s="178">
        <f t="shared" si="14"/>
        <v>15.461538461538462</v>
      </c>
      <c r="AN47" s="137">
        <f t="shared" si="14"/>
        <v>415.23256153846154</v>
      </c>
      <c r="AO47" s="184">
        <f t="shared" si="14"/>
        <v>11.615384615384615</v>
      </c>
      <c r="AP47" s="7"/>
      <c r="AQ47" s="178">
        <f aca="true" t="shared" si="15" ref="AQ47:AV47">(IF((SUM(AQ12:AQ42))=0," ",(AVERAGE(AQ12:AQ42))))</f>
        <v>165.07692307692307</v>
      </c>
      <c r="AR47" s="137">
        <f t="shared" si="15"/>
        <v>4361.895701538462</v>
      </c>
      <c r="AS47" s="178">
        <f t="shared" si="15"/>
        <v>65.6</v>
      </c>
      <c r="AT47" s="137">
        <f t="shared" si="15"/>
        <v>1669.015812</v>
      </c>
      <c r="AU47" s="178">
        <f t="shared" si="15"/>
        <v>20.615384615384617</v>
      </c>
      <c r="AV47" s="137">
        <f t="shared" si="15"/>
        <v>552.7200276923078</v>
      </c>
      <c r="AW47" s="7"/>
      <c r="AX47" s="178">
        <f aca="true" t="shared" si="16" ref="AX47:BE47">(IF((SUM(AX12:AX42))=0," ",(AVERAGE(AX12:AX42))))</f>
        <v>50337.25</v>
      </c>
      <c r="AY47" s="146">
        <f t="shared" si="16"/>
        <v>3.875</v>
      </c>
      <c r="AZ47" s="183">
        <f t="shared" si="16"/>
        <v>3.84375</v>
      </c>
      <c r="BA47" s="178">
        <f t="shared" si="16"/>
        <v>23.6375</v>
      </c>
      <c r="BB47" s="183">
        <f t="shared" si="16"/>
        <v>32.25</v>
      </c>
      <c r="BC47" s="178">
        <f t="shared" si="16"/>
        <v>19</v>
      </c>
      <c r="BD47" s="136">
        <f t="shared" si="16"/>
        <v>1637.8125</v>
      </c>
      <c r="BE47" s="179">
        <f t="shared" si="16"/>
        <v>12.365</v>
      </c>
      <c r="BF47" s="7"/>
      <c r="BG47" s="178">
        <f>(IF((SUM(BG12:BG42))=0," ",(AVERAGE(BG12:BG42))))</f>
        <v>19</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90.64975765747063</v>
      </c>
      <c r="AO49" s="13"/>
      <c r="AP49" s="7"/>
      <c r="AQ49" s="13"/>
      <c r="AR49" s="13"/>
      <c r="AS49" s="338" t="s">
        <v>113</v>
      </c>
      <c r="AT49" s="339"/>
      <c r="AU49" s="148">
        <f>(IF(((SUM(AQ12:AQ42))=0)," ",(((AQ47-AU47)/AQ47)*100)))</f>
        <v>87.5116495806151</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16"/>
      <c r="BL53" s="16"/>
      <c r="BM53" s="16"/>
      <c r="BN53" s="16"/>
      <c r="BO53" s="22"/>
      <c r="BP53" s="16"/>
      <c r="BQ53" s="203"/>
      <c r="BR53" s="204"/>
      <c r="BS53" s="203"/>
      <c r="BT53" s="22"/>
      <c r="BU53" s="204"/>
      <c r="BV53" s="204"/>
      <c r="BW53" s="63"/>
      <c r="BX53" s="204"/>
      <c r="BY53" s="22"/>
      <c r="BZ53" s="22"/>
      <c r="CA53" s="67"/>
      <c r="CB53" s="22"/>
      <c r="CC53" s="16"/>
      <c r="CD53" s="16"/>
      <c r="CE53" s="16"/>
      <c r="CF53" s="16"/>
      <c r="CG53" s="16"/>
      <c r="CH53" s="16"/>
      <c r="CI53" s="16"/>
      <c r="CJ53" s="16"/>
      <c r="CK53" s="16"/>
      <c r="CL53" s="16"/>
      <c r="CM53" s="16"/>
      <c r="CN53" s="16"/>
      <c r="CO53" s="16"/>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worksheet>
</file>

<file path=xl/worksheets/sheet3.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196</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March</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March</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6833595</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6836578</v>
      </c>
      <c r="D12" s="126">
        <f aca="true" t="shared" si="0" ref="D12:D42">(IF(C12=0," ",((C12-C11)/1000)))</f>
        <v>2.983</v>
      </c>
      <c r="E12" s="271">
        <v>4.4</v>
      </c>
      <c r="F12" s="126">
        <v>1.1</v>
      </c>
      <c r="G12" s="73" t="str">
        <f aca="true" t="shared" si="1" ref="G12:G42">(IF(C12=0," ","0.00"))</f>
        <v>0.00</v>
      </c>
      <c r="H12" s="72">
        <v>0</v>
      </c>
      <c r="I12" s="272">
        <v>0</v>
      </c>
      <c r="J12" s="7"/>
      <c r="K12" s="62" t="s">
        <v>210</v>
      </c>
      <c r="L12" s="72">
        <v>29.9</v>
      </c>
      <c r="M12" s="266">
        <v>0.33</v>
      </c>
      <c r="N12" s="7"/>
      <c r="O12" s="164"/>
      <c r="P12" s="7"/>
      <c r="Q12" s="212"/>
      <c r="R12" s="213"/>
      <c r="S12" s="214"/>
      <c r="T12" s="7"/>
      <c r="U12" s="267">
        <v>6.38</v>
      </c>
      <c r="V12" s="268">
        <v>6.51</v>
      </c>
      <c r="W12" s="269">
        <v>6.52</v>
      </c>
      <c r="X12" s="7"/>
      <c r="Y12" s="212">
        <v>9.7</v>
      </c>
      <c r="Z12" s="273">
        <v>8.6</v>
      </c>
      <c r="AA12" s="214">
        <v>8.6</v>
      </c>
      <c r="AB12" s="7"/>
      <c r="AC12" s="267">
        <v>2.5</v>
      </c>
      <c r="AD12" s="213">
        <v>0</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454.30204000000003</v>
      </c>
      <c r="BR12" s="149">
        <f>MAX(AN12:AN42)</f>
        <v>676.2905999999999</v>
      </c>
      <c r="BS12" s="22" t="s">
        <v>125</v>
      </c>
      <c r="BT12" s="22"/>
      <c r="BU12" s="149">
        <f>(IF(((SUM(AM12:AM42))=0)," ",(AVERAGE(AM12:AM42))))</f>
        <v>13.916666666666666</v>
      </c>
      <c r="BV12" s="52">
        <f>(CG23)</f>
        <v>16.666666666666668</v>
      </c>
      <c r="BW12" s="149">
        <f>MAX(AM12:AM42)</f>
        <v>18</v>
      </c>
      <c r="BX12" s="22" t="s">
        <v>127</v>
      </c>
      <c r="BY12" s="22"/>
      <c r="BZ12" s="296">
        <v>0</v>
      </c>
      <c r="CA12" s="197" t="s">
        <v>47</v>
      </c>
      <c r="CB12" s="22">
        <v>24</v>
      </c>
      <c r="CC12" s="125"/>
      <c r="CD12" s="7"/>
      <c r="CE12" s="20"/>
      <c r="CF12" s="16" t="s">
        <v>137</v>
      </c>
      <c r="CG12" s="149">
        <f>(IF(((SUM(AM16:AM18))=0)," ",(AVERAGE(AM16:AM18))))</f>
        <v>16.666666666666668</v>
      </c>
      <c r="CH12" s="149">
        <f>(IF(((SUM(AN16:AN18))=0)," ",(AVERAGE(AN16:AN18))))</f>
        <v>488.21247999999997</v>
      </c>
      <c r="CI12" s="149"/>
      <c r="CJ12" s="149">
        <f>(IF(((SUM(AU16:AU18))=0)," ",(AVERAGE(AU16:AU18))))</f>
        <v>19.333333333333332</v>
      </c>
      <c r="CK12" s="149">
        <f>(IF(((SUM(AV16:AV18))=0)," ",(AVERAGE(AV16:AV18))))</f>
        <v>565.96352</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6839416</v>
      </c>
      <c r="D13" s="126">
        <f t="shared" si="0"/>
        <v>2.838</v>
      </c>
      <c r="E13" s="271">
        <v>4.6</v>
      </c>
      <c r="F13" s="126">
        <v>1</v>
      </c>
      <c r="G13" s="73" t="str">
        <f t="shared" si="1"/>
        <v>0.00</v>
      </c>
      <c r="H13" s="72">
        <v>0</v>
      </c>
      <c r="I13" s="272">
        <v>0</v>
      </c>
      <c r="J13" s="7"/>
      <c r="K13" s="62" t="s">
        <v>207</v>
      </c>
      <c r="L13" s="72">
        <v>29.7</v>
      </c>
      <c r="M13" s="266">
        <v>0.06</v>
      </c>
      <c r="N13" s="7"/>
      <c r="O13" s="281"/>
      <c r="P13" s="7"/>
      <c r="Q13" s="215"/>
      <c r="R13" s="216"/>
      <c r="S13" s="217"/>
      <c r="T13" s="7"/>
      <c r="U13" s="267">
        <v>6.59</v>
      </c>
      <c r="V13" s="268">
        <v>6.93</v>
      </c>
      <c r="W13" s="269">
        <v>6.77</v>
      </c>
      <c r="X13" s="7"/>
      <c r="Y13" s="212">
        <v>9.7</v>
      </c>
      <c r="Z13" s="273">
        <v>8.6</v>
      </c>
      <c r="AA13" s="214">
        <v>8.7</v>
      </c>
      <c r="AB13" s="7"/>
      <c r="AC13" s="267">
        <v>4</v>
      </c>
      <c r="AD13" s="213">
        <v>0.01</v>
      </c>
      <c r="AE13" s="274">
        <v>0</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6842266</v>
      </c>
      <c r="D14" s="126">
        <f t="shared" si="0"/>
        <v>2.85</v>
      </c>
      <c r="E14" s="271">
        <v>4.8</v>
      </c>
      <c r="F14" s="126">
        <v>1.1</v>
      </c>
      <c r="G14" s="73" t="str">
        <f t="shared" si="1"/>
        <v>0.00</v>
      </c>
      <c r="H14" s="72">
        <v>0</v>
      </c>
      <c r="I14" s="272">
        <v>2000</v>
      </c>
      <c r="J14" s="7"/>
      <c r="K14" s="62" t="s">
        <v>207</v>
      </c>
      <c r="L14" s="72">
        <v>25.1</v>
      </c>
      <c r="M14" s="266">
        <v>0.11</v>
      </c>
      <c r="N14" s="7"/>
      <c r="O14" s="281"/>
      <c r="P14" s="7"/>
      <c r="Q14" s="215" t="s">
        <v>10</v>
      </c>
      <c r="R14" s="216" t="s">
        <v>10</v>
      </c>
      <c r="S14" s="217" t="s">
        <v>10</v>
      </c>
      <c r="T14" s="7"/>
      <c r="U14" s="267">
        <v>6.6</v>
      </c>
      <c r="V14" s="268">
        <v>7.4</v>
      </c>
      <c r="W14" s="269">
        <v>7.07</v>
      </c>
      <c r="X14" s="7"/>
      <c r="Y14" s="212">
        <v>10.6</v>
      </c>
      <c r="Z14" s="273">
        <v>9.1</v>
      </c>
      <c r="AA14" s="214">
        <v>9</v>
      </c>
      <c r="AB14" s="7"/>
      <c r="AC14" s="267">
        <v>5</v>
      </c>
      <c r="AD14" s="213">
        <v>0.3</v>
      </c>
      <c r="AE14" s="274">
        <v>0.01</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v>51817</v>
      </c>
      <c r="AY14" s="278">
        <v>4</v>
      </c>
      <c r="AZ14" s="279">
        <v>3.25</v>
      </c>
      <c r="BA14" s="275">
        <v>27.9</v>
      </c>
      <c r="BB14" s="279">
        <v>33</v>
      </c>
      <c r="BC14" s="275">
        <v>24</v>
      </c>
      <c r="BD14" s="275">
        <v>1560</v>
      </c>
      <c r="BE14" s="280">
        <v>12.4</v>
      </c>
      <c r="BF14" s="7"/>
      <c r="BG14" s="277">
        <v>24</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(IF(((SUM(AM23:AM25))=0)," ",(AVERAGE(AM23:AM25))))</f>
        <v>14</v>
      </c>
      <c r="CH14" s="149">
        <f>(IF(((SUM(AN23:AN25))=0)," ",(AVERAGE(AN23:AN25))))</f>
        <v>456.9903</v>
      </c>
      <c r="CI14" s="149"/>
      <c r="CJ14" s="149">
        <f>(IF(((SUM(AU23:AU25))=0)," ",(AVERAGE(AU23:AU25))))</f>
        <v>18.333333333333332</v>
      </c>
      <c r="CK14" s="149">
        <f>(IF(((SUM(AV23:AV25))=0)," ",(AVERAGE(AV23:AV25))))</f>
        <v>597.43034</v>
      </c>
      <c r="CL14" s="63"/>
      <c r="CM14" s="220">
        <f>(AVERAGE(AE13:AE29))</f>
        <v>0.0035294117647058825</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6845146</v>
      </c>
      <c r="D15" s="126">
        <f t="shared" si="0"/>
        <v>2.88</v>
      </c>
      <c r="E15" s="271">
        <v>4.9</v>
      </c>
      <c r="F15" s="126">
        <v>1.6</v>
      </c>
      <c r="G15" s="73" t="str">
        <f t="shared" si="1"/>
        <v>0.00</v>
      </c>
      <c r="H15" s="72">
        <v>0</v>
      </c>
      <c r="I15" s="272">
        <v>2000</v>
      </c>
      <c r="J15" s="7"/>
      <c r="K15" s="62" t="s">
        <v>207</v>
      </c>
      <c r="L15" s="72">
        <v>41.5</v>
      </c>
      <c r="M15" s="266">
        <v>0.3</v>
      </c>
      <c r="N15" s="7"/>
      <c r="O15" s="281"/>
      <c r="P15" s="7"/>
      <c r="Q15" s="215"/>
      <c r="R15" s="216"/>
      <c r="S15" s="217"/>
      <c r="T15" s="7"/>
      <c r="U15" s="267">
        <v>6.92</v>
      </c>
      <c r="V15" s="268">
        <v>7.07</v>
      </c>
      <c r="W15" s="269">
        <v>6.94</v>
      </c>
      <c r="X15" s="7"/>
      <c r="Y15" s="212">
        <v>10.4</v>
      </c>
      <c r="Z15" s="273">
        <v>10.2</v>
      </c>
      <c r="AA15" s="214">
        <v>10.9</v>
      </c>
      <c r="AB15" s="7"/>
      <c r="AC15" s="267">
        <v>5</v>
      </c>
      <c r="AD15" s="213">
        <v>0.01</v>
      </c>
      <c r="AE15" s="274">
        <v>0</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6848545</v>
      </c>
      <c r="D16" s="127">
        <f t="shared" si="0"/>
        <v>3.399</v>
      </c>
      <c r="E16" s="282">
        <v>5.4</v>
      </c>
      <c r="F16" s="127">
        <v>1.6</v>
      </c>
      <c r="G16" s="147" t="str">
        <f t="shared" si="1"/>
        <v>0.00</v>
      </c>
      <c r="H16" s="136">
        <v>0</v>
      </c>
      <c r="I16" s="137">
        <v>1000</v>
      </c>
      <c r="J16" s="7"/>
      <c r="K16" s="65" t="s">
        <v>208</v>
      </c>
      <c r="L16" s="136">
        <v>31.5</v>
      </c>
      <c r="M16" s="179">
        <v>0.31</v>
      </c>
      <c r="N16" s="7"/>
      <c r="O16" s="283"/>
      <c r="P16" s="7"/>
      <c r="Q16" s="215" t="s">
        <v>4</v>
      </c>
      <c r="R16" s="216" t="s">
        <v>4</v>
      </c>
      <c r="S16" s="217" t="s">
        <v>4</v>
      </c>
      <c r="T16" s="7"/>
      <c r="U16" s="284">
        <v>6.52</v>
      </c>
      <c r="V16" s="285">
        <v>6.79</v>
      </c>
      <c r="W16" s="286">
        <v>6.7</v>
      </c>
      <c r="X16" s="7"/>
      <c r="Y16" s="287">
        <v>10.2</v>
      </c>
      <c r="Z16" s="288">
        <v>8.8</v>
      </c>
      <c r="AA16" s="289">
        <v>9.6</v>
      </c>
      <c r="AB16" s="7"/>
      <c r="AC16" s="284">
        <v>6</v>
      </c>
      <c r="AD16" s="290">
        <v>0.5</v>
      </c>
      <c r="AE16" s="291">
        <v>0</v>
      </c>
      <c r="AF16" s="7"/>
      <c r="AG16" s="39">
        <f t="shared" si="2"/>
        <v>5</v>
      </c>
      <c r="AH16" s="7"/>
      <c r="AI16" s="40">
        <v>196</v>
      </c>
      <c r="AJ16" s="58">
        <f t="shared" si="3"/>
        <v>5556.14136</v>
      </c>
      <c r="AK16" s="40"/>
      <c r="AL16" s="58">
        <f t="shared" si="4"/>
      </c>
      <c r="AM16" s="40">
        <v>16</v>
      </c>
      <c r="AN16" s="58">
        <f t="shared" si="5"/>
        <v>453.56256</v>
      </c>
      <c r="AO16" s="58">
        <v>13</v>
      </c>
      <c r="AP16" s="7"/>
      <c r="AQ16" s="292">
        <v>176</v>
      </c>
      <c r="AR16" s="58">
        <f t="shared" si="6"/>
        <v>4989.188160000001</v>
      </c>
      <c r="AS16" s="40"/>
      <c r="AT16" s="58">
        <f t="shared" si="7"/>
      </c>
      <c r="AU16" s="40">
        <v>20</v>
      </c>
      <c r="AV16" s="58">
        <f t="shared" si="8"/>
        <v>566.9532</v>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(IF(((SUM(AM30:AM32))=0)," ",(AVERAGE(AM30:AM32))))</f>
        <v>14.666666666666666</v>
      </c>
      <c r="CH16" s="149">
        <f>(IF(((SUM(AN30:AN32))=0)," ",(AVERAGE(AN30:AN32))))</f>
        <v>514.578</v>
      </c>
      <c r="CI16" s="149"/>
      <c r="CJ16" s="149">
        <f>(IF(((SUM(AU30:AU32))=0)," ",(AVERAGE(AU30:AU32))))</f>
        <v>15</v>
      </c>
      <c r="CK16" s="149">
        <f>(IF(((SUM(AV30:AV32))=0)," ",(AVERAGE(AV30:AV32))))</f>
        <v>521.1944</v>
      </c>
      <c r="CL16" s="63"/>
      <c r="CM16" s="220">
        <f>(AVERAGE(AE20:AE26))</f>
        <v>0.0071428571428571435</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6852169</v>
      </c>
      <c r="D17" s="126">
        <f t="shared" si="0"/>
        <v>3.624</v>
      </c>
      <c r="E17" s="271">
        <v>5</v>
      </c>
      <c r="F17" s="126">
        <v>1.6</v>
      </c>
      <c r="G17" s="73" t="str">
        <f t="shared" si="1"/>
        <v>0.00</v>
      </c>
      <c r="H17" s="72">
        <v>0</v>
      </c>
      <c r="I17" s="272">
        <v>0</v>
      </c>
      <c r="J17" s="7"/>
      <c r="K17" s="62" t="s">
        <v>207</v>
      </c>
      <c r="L17" s="72">
        <v>32.2</v>
      </c>
      <c r="M17" s="266">
        <v>0.4</v>
      </c>
      <c r="N17" s="7"/>
      <c r="O17" s="281"/>
      <c r="P17" s="7"/>
      <c r="Q17" s="215"/>
      <c r="R17" s="216"/>
      <c r="S17" s="217"/>
      <c r="T17" s="7"/>
      <c r="U17" s="267">
        <v>6.82</v>
      </c>
      <c r="V17" s="268">
        <v>6.91</v>
      </c>
      <c r="W17" s="269">
        <v>6.78</v>
      </c>
      <c r="X17" s="7"/>
      <c r="Y17" s="212">
        <v>9.9</v>
      </c>
      <c r="Z17" s="273">
        <v>9.2</v>
      </c>
      <c r="AA17" s="214">
        <v>9</v>
      </c>
      <c r="AB17" s="7"/>
      <c r="AC17" s="267">
        <v>6.5</v>
      </c>
      <c r="AD17" s="213">
        <v>0.3</v>
      </c>
      <c r="AE17" s="274">
        <v>0</v>
      </c>
      <c r="AF17" s="7"/>
      <c r="AG17" s="39">
        <f t="shared" si="2"/>
        <v>6</v>
      </c>
      <c r="AH17" s="7"/>
      <c r="AI17" s="275">
        <v>178</v>
      </c>
      <c r="AJ17" s="49">
        <f t="shared" si="3"/>
        <v>5379.90048</v>
      </c>
      <c r="AK17" s="275"/>
      <c r="AL17" s="49">
        <f t="shared" si="4"/>
      </c>
      <c r="AM17" s="275">
        <v>18</v>
      </c>
      <c r="AN17" s="49">
        <f t="shared" si="5"/>
        <v>544.0348799999999</v>
      </c>
      <c r="AO17" s="49">
        <v>12</v>
      </c>
      <c r="AP17" s="7"/>
      <c r="AQ17" s="277">
        <v>182</v>
      </c>
      <c r="AR17" s="49">
        <f t="shared" si="6"/>
        <v>5500.79712</v>
      </c>
      <c r="AS17" s="275"/>
      <c r="AT17" s="49">
        <f t="shared" si="7"/>
      </c>
      <c r="AU17" s="275">
        <v>21</v>
      </c>
      <c r="AV17" s="49">
        <f t="shared" si="8"/>
        <v>634.70736</v>
      </c>
      <c r="AW17" s="7"/>
      <c r="AX17" s="277">
        <v>29733</v>
      </c>
      <c r="AY17" s="278">
        <v>5</v>
      </c>
      <c r="AZ17" s="279">
        <v>2</v>
      </c>
      <c r="BA17" s="275">
        <v>12.4</v>
      </c>
      <c r="BB17" s="279">
        <v>33</v>
      </c>
      <c r="BC17" s="275">
        <v>12</v>
      </c>
      <c r="BD17" s="275">
        <v>960</v>
      </c>
      <c r="BE17" s="280">
        <v>12.37</v>
      </c>
      <c r="BF17" s="7"/>
      <c r="BG17" s="277">
        <v>12</v>
      </c>
      <c r="BH17" s="18" t="s">
        <v>211</v>
      </c>
      <c r="BI17" s="125" t="s">
        <v>212</v>
      </c>
      <c r="BJ17" s="7"/>
      <c r="BK17" s="13"/>
      <c r="BL17" s="15"/>
      <c r="BM17" s="50" t="s">
        <v>111</v>
      </c>
      <c r="BN17" s="16"/>
      <c r="BO17" s="51" t="s">
        <v>129</v>
      </c>
      <c r="BP17" s="22"/>
      <c r="BQ17" s="198" t="s">
        <v>148</v>
      </c>
      <c r="BR17" s="198" t="s">
        <v>148</v>
      </c>
      <c r="BS17" s="198" t="s">
        <v>148</v>
      </c>
      <c r="BT17" s="22"/>
      <c r="BU17" s="61">
        <f>MIN(W12:W42)</f>
        <v>6.11</v>
      </c>
      <c r="BV17" s="198" t="s">
        <v>148</v>
      </c>
      <c r="BW17" s="61">
        <f>MAX(W12:W42)</f>
        <v>7.07</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6855669</v>
      </c>
      <c r="D18" s="126">
        <f t="shared" si="0"/>
        <v>3.5</v>
      </c>
      <c r="E18" s="271">
        <v>4.8</v>
      </c>
      <c r="F18" s="126">
        <v>2</v>
      </c>
      <c r="G18" s="73" t="str">
        <f t="shared" si="1"/>
        <v>0.00</v>
      </c>
      <c r="H18" s="72">
        <v>3000</v>
      </c>
      <c r="I18" s="272">
        <v>1000</v>
      </c>
      <c r="J18" s="7"/>
      <c r="K18" s="62" t="s">
        <v>207</v>
      </c>
      <c r="L18" s="72">
        <v>35.4</v>
      </c>
      <c r="M18" s="266">
        <v>0.14</v>
      </c>
      <c r="N18" s="7"/>
      <c r="O18" s="281"/>
      <c r="P18" s="7"/>
      <c r="Q18" s="215" t="s">
        <v>4</v>
      </c>
      <c r="R18" s="216" t="s">
        <v>4</v>
      </c>
      <c r="S18" s="217" t="s">
        <v>4</v>
      </c>
      <c r="T18" s="7"/>
      <c r="U18" s="267">
        <v>6.23</v>
      </c>
      <c r="V18" s="268">
        <v>6.34</v>
      </c>
      <c r="W18" s="269">
        <v>6.33</v>
      </c>
      <c r="X18" s="7"/>
      <c r="Y18" s="212">
        <v>9.8</v>
      </c>
      <c r="Z18" s="273">
        <v>10.4</v>
      </c>
      <c r="AA18" s="214">
        <v>10.8</v>
      </c>
      <c r="AB18" s="7"/>
      <c r="AC18" s="267">
        <v>4</v>
      </c>
      <c r="AD18" s="213">
        <v>0.01</v>
      </c>
      <c r="AE18" s="274">
        <v>0</v>
      </c>
      <c r="AF18" s="7"/>
      <c r="AG18" s="39">
        <f t="shared" si="2"/>
        <v>7</v>
      </c>
      <c r="AH18" s="7"/>
      <c r="AI18" s="275">
        <v>160</v>
      </c>
      <c r="AJ18" s="49">
        <f t="shared" si="3"/>
        <v>4670.4</v>
      </c>
      <c r="AK18" s="275">
        <v>125</v>
      </c>
      <c r="AL18" s="49">
        <f t="shared" si="4"/>
        <v>3648.75</v>
      </c>
      <c r="AM18" s="275">
        <v>16</v>
      </c>
      <c r="AN18" s="49">
        <f t="shared" si="5"/>
        <v>467.03999999999996</v>
      </c>
      <c r="AO18" s="49">
        <v>12</v>
      </c>
      <c r="AP18" s="7"/>
      <c r="AQ18" s="277">
        <v>176</v>
      </c>
      <c r="AR18" s="49">
        <f t="shared" si="6"/>
        <v>5137.44</v>
      </c>
      <c r="AS18" s="275">
        <v>58</v>
      </c>
      <c r="AT18" s="49">
        <f t="shared" si="7"/>
        <v>1693.02</v>
      </c>
      <c r="AU18" s="275">
        <v>17</v>
      </c>
      <c r="AV18" s="49">
        <f t="shared" si="8"/>
        <v>496.23</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(IF(((SUM(AM37:AM39))=0)," ",(AVERAGE(AM37:AM39))))</f>
        <v>10.333333333333334</v>
      </c>
      <c r="CH18" s="149">
        <f>(IF(((SUM(AN37:AN39))=0)," ",(AVERAGE(AN37:AN39))))</f>
        <v>357.4273799999999</v>
      </c>
      <c r="CI18" s="149"/>
      <c r="CJ18" s="149">
        <f>(IF(((SUM(AU37:AU39))=0)," ",(AVERAGE(AU37:AU39))))</f>
        <v>13</v>
      </c>
      <c r="CK18" s="149">
        <f>(IF(((SUM(AV37:AV39))=0)," ",(AVERAGE(AV37:AV39))))</f>
        <v>447.17689999999993</v>
      </c>
      <c r="CL18" s="22"/>
      <c r="CM18" s="220">
        <f>(AVERAGE(AE27:AE33))</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6859162</v>
      </c>
      <c r="D19" s="126">
        <f t="shared" si="0"/>
        <v>3.493</v>
      </c>
      <c r="E19" s="271">
        <v>9</v>
      </c>
      <c r="F19" s="126">
        <v>1.8</v>
      </c>
      <c r="G19" s="73" t="str">
        <f t="shared" si="1"/>
        <v>0.00</v>
      </c>
      <c r="H19" s="72">
        <v>0</v>
      </c>
      <c r="I19" s="272">
        <v>0</v>
      </c>
      <c r="J19" s="7"/>
      <c r="K19" s="62" t="s">
        <v>209</v>
      </c>
      <c r="L19" s="72">
        <v>37.1</v>
      </c>
      <c r="M19" s="266">
        <v>1.4</v>
      </c>
      <c r="N19" s="7"/>
      <c r="O19" s="281"/>
      <c r="P19" s="7"/>
      <c r="Q19" s="215"/>
      <c r="R19" s="216"/>
      <c r="S19" s="217"/>
      <c r="T19" s="7"/>
      <c r="U19" s="267">
        <v>6.12</v>
      </c>
      <c r="V19" s="268">
        <v>6.59</v>
      </c>
      <c r="W19" s="269">
        <v>6.53</v>
      </c>
      <c r="X19" s="7"/>
      <c r="Y19" s="212">
        <v>9.8</v>
      </c>
      <c r="Z19" s="273">
        <v>9.2</v>
      </c>
      <c r="AA19" s="214">
        <v>10.4</v>
      </c>
      <c r="AB19" s="7"/>
      <c r="AC19" s="267">
        <v>2</v>
      </c>
      <c r="AD19" s="213">
        <v>0</v>
      </c>
      <c r="AE19" s="274">
        <v>0</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6864153</v>
      </c>
      <c r="D20" s="126">
        <f t="shared" si="0"/>
        <v>4.991</v>
      </c>
      <c r="E20" s="271">
        <v>6.4</v>
      </c>
      <c r="F20" s="126">
        <v>2.8</v>
      </c>
      <c r="G20" s="73" t="str">
        <f t="shared" si="1"/>
        <v>0.00</v>
      </c>
      <c r="H20" s="72">
        <v>0</v>
      </c>
      <c r="I20" s="272">
        <v>0</v>
      </c>
      <c r="J20" s="7"/>
      <c r="K20" s="62" t="s">
        <v>209</v>
      </c>
      <c r="L20" s="72">
        <v>30.8</v>
      </c>
      <c r="M20" s="266">
        <v>0.02</v>
      </c>
      <c r="N20" s="7"/>
      <c r="O20" s="281"/>
      <c r="P20" s="7"/>
      <c r="Q20" s="215"/>
      <c r="R20" s="216"/>
      <c r="S20" s="217"/>
      <c r="T20" s="7"/>
      <c r="U20" s="267">
        <v>5.9</v>
      </c>
      <c r="V20" s="268">
        <v>6.15</v>
      </c>
      <c r="W20" s="269">
        <v>6.37</v>
      </c>
      <c r="X20" s="7"/>
      <c r="Y20" s="212">
        <v>9.6</v>
      </c>
      <c r="Z20" s="273">
        <v>9.5</v>
      </c>
      <c r="AA20" s="214">
        <v>9.1</v>
      </c>
      <c r="AB20" s="7"/>
      <c r="AC20" s="267">
        <v>2</v>
      </c>
      <c r="AD20" s="213">
        <v>0.01</v>
      </c>
      <c r="AE20" s="274">
        <v>0</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220">
        <f>(AVERAGE(AE34:AE40))</f>
        <v>0.0014285714285714286</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6869177</v>
      </c>
      <c r="D21" s="127">
        <f t="shared" si="0"/>
        <v>5.024</v>
      </c>
      <c r="E21" s="282">
        <v>5.8</v>
      </c>
      <c r="F21" s="127">
        <v>2.3</v>
      </c>
      <c r="G21" s="147" t="str">
        <f t="shared" si="1"/>
        <v>0.00</v>
      </c>
      <c r="H21" s="136">
        <v>200</v>
      </c>
      <c r="I21" s="137">
        <v>2000</v>
      </c>
      <c r="J21" s="7"/>
      <c r="K21" s="65" t="s">
        <v>207</v>
      </c>
      <c r="L21" s="136">
        <v>23</v>
      </c>
      <c r="M21" s="179">
        <v>0</v>
      </c>
      <c r="N21" s="7"/>
      <c r="O21" s="283"/>
      <c r="P21" s="7"/>
      <c r="Q21" s="215"/>
      <c r="R21" s="216"/>
      <c r="S21" s="217"/>
      <c r="T21" s="7"/>
      <c r="U21" s="284">
        <v>6.58</v>
      </c>
      <c r="V21" s="285">
        <v>6.75</v>
      </c>
      <c r="W21" s="286">
        <v>6.87</v>
      </c>
      <c r="X21" s="7"/>
      <c r="Y21" s="287">
        <v>10.3</v>
      </c>
      <c r="Z21" s="288">
        <v>9.3</v>
      </c>
      <c r="AA21" s="289">
        <v>9.2</v>
      </c>
      <c r="AB21" s="7"/>
      <c r="AC21" s="284">
        <v>2</v>
      </c>
      <c r="AD21" s="290">
        <v>0.01</v>
      </c>
      <c r="AE21" s="291">
        <v>0.01</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v>54636</v>
      </c>
      <c r="AY21" s="41">
        <v>4</v>
      </c>
      <c r="AZ21" s="293">
        <v>3.75</v>
      </c>
      <c r="BA21" s="40">
        <v>27.9</v>
      </c>
      <c r="BB21" s="293">
        <v>34</v>
      </c>
      <c r="BC21" s="40">
        <v>24</v>
      </c>
      <c r="BD21" s="40">
        <v>1800</v>
      </c>
      <c r="BE21" s="294">
        <v>12.33</v>
      </c>
      <c r="BF21" s="7"/>
      <c r="BG21" s="292">
        <v>24</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6873646</v>
      </c>
      <c r="D22" s="126">
        <f t="shared" si="0"/>
        <v>4.469</v>
      </c>
      <c r="E22" s="271">
        <v>5.7</v>
      </c>
      <c r="F22" s="126">
        <v>2</v>
      </c>
      <c r="G22" s="73" t="str">
        <f t="shared" si="1"/>
        <v>0.00</v>
      </c>
      <c r="H22" s="72">
        <v>300</v>
      </c>
      <c r="I22" s="272">
        <v>1750</v>
      </c>
      <c r="J22" s="7"/>
      <c r="K22" s="62" t="s">
        <v>207</v>
      </c>
      <c r="L22" s="72">
        <v>25.9</v>
      </c>
      <c r="M22" s="266">
        <v>0</v>
      </c>
      <c r="N22" s="7"/>
      <c r="O22" s="281"/>
      <c r="P22" s="7"/>
      <c r="Q22" s="215" t="s">
        <v>4</v>
      </c>
      <c r="R22" s="216" t="s">
        <v>4</v>
      </c>
      <c r="S22" s="217" t="s">
        <v>4</v>
      </c>
      <c r="T22" s="7"/>
      <c r="U22" s="267">
        <v>6.66</v>
      </c>
      <c r="V22" s="268">
        <v>6.79</v>
      </c>
      <c r="W22" s="269">
        <v>6.82</v>
      </c>
      <c r="X22" s="7"/>
      <c r="Y22" s="212">
        <v>9.7</v>
      </c>
      <c r="Z22" s="273">
        <v>7.7</v>
      </c>
      <c r="AA22" s="214">
        <v>7.6</v>
      </c>
      <c r="AB22" s="7"/>
      <c r="AC22" s="267">
        <v>4</v>
      </c>
      <c r="AD22" s="213">
        <v>0.01</v>
      </c>
      <c r="AE22" s="274">
        <v>0</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532.94129</v>
      </c>
      <c r="BR22" s="149">
        <f>MAX(AV12:AV42)</f>
        <v>647.6260199999999</v>
      </c>
      <c r="BS22" s="22" t="s">
        <v>125</v>
      </c>
      <c r="BT22" s="22"/>
      <c r="BU22" s="149">
        <f>(IF(((SUM(AU12:AU42))=0)," ",(AVERAGE(AU12:AU42))))</f>
        <v>16.416666666666668</v>
      </c>
      <c r="BV22" s="52">
        <f>(CJ23)</f>
        <v>19.333333333333332</v>
      </c>
      <c r="BW22" s="149">
        <f>MAX(AU12:AU42)</f>
        <v>21</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6877733</v>
      </c>
      <c r="D23" s="126">
        <f t="shared" si="0"/>
        <v>4.087</v>
      </c>
      <c r="E23" s="271">
        <v>5.2</v>
      </c>
      <c r="F23" s="126">
        <v>2</v>
      </c>
      <c r="G23" s="73" t="str">
        <f t="shared" si="1"/>
        <v>0.00</v>
      </c>
      <c r="H23" s="72">
        <v>0</v>
      </c>
      <c r="I23" s="272">
        <v>2000</v>
      </c>
      <c r="J23" s="7"/>
      <c r="K23" s="62" t="s">
        <v>213</v>
      </c>
      <c r="L23" s="72">
        <v>33.7</v>
      </c>
      <c r="M23" s="266">
        <v>0.1</v>
      </c>
      <c r="N23" s="7"/>
      <c r="O23" s="281"/>
      <c r="P23" s="7"/>
      <c r="Q23" s="215"/>
      <c r="R23" s="216"/>
      <c r="S23" s="217"/>
      <c r="T23" s="7"/>
      <c r="U23" s="267">
        <v>6.61</v>
      </c>
      <c r="V23" s="268">
        <v>6.55</v>
      </c>
      <c r="W23" s="269">
        <v>6.61</v>
      </c>
      <c r="X23" s="7"/>
      <c r="Y23" s="212">
        <v>9.7</v>
      </c>
      <c r="Z23" s="273">
        <v>8.9</v>
      </c>
      <c r="AA23" s="214">
        <v>9</v>
      </c>
      <c r="AB23" s="7"/>
      <c r="AC23" s="267">
        <v>3.5</v>
      </c>
      <c r="AD23" s="213">
        <v>0.01</v>
      </c>
      <c r="AE23" s="274">
        <v>0.01</v>
      </c>
      <c r="AF23" s="7"/>
      <c r="AG23" s="39">
        <f t="shared" si="2"/>
        <v>12</v>
      </c>
      <c r="AH23" s="7"/>
      <c r="AI23" s="275">
        <v>125</v>
      </c>
      <c r="AJ23" s="49">
        <f t="shared" si="3"/>
        <v>4260.697499999999</v>
      </c>
      <c r="AK23" s="275"/>
      <c r="AL23" s="49">
        <f t="shared" si="4"/>
      </c>
      <c r="AM23" s="275">
        <v>15</v>
      </c>
      <c r="AN23" s="49">
        <f t="shared" si="5"/>
        <v>511.28369999999995</v>
      </c>
      <c r="AO23" s="49">
        <v>12</v>
      </c>
      <c r="AP23" s="7"/>
      <c r="AQ23" s="277">
        <v>104</v>
      </c>
      <c r="AR23" s="49">
        <f t="shared" si="6"/>
        <v>3544.9003199999997</v>
      </c>
      <c r="AS23" s="275"/>
      <c r="AT23" s="49">
        <f t="shared" si="7"/>
      </c>
      <c r="AU23" s="275">
        <v>19</v>
      </c>
      <c r="AV23" s="49">
        <f t="shared" si="8"/>
        <v>647.6260199999999</v>
      </c>
      <c r="AW23" s="7"/>
      <c r="AX23" s="277">
        <v>33002</v>
      </c>
      <c r="AY23" s="278">
        <v>5</v>
      </c>
      <c r="AZ23" s="279">
        <v>1.75</v>
      </c>
      <c r="BA23" s="275">
        <v>12.4</v>
      </c>
      <c r="BB23" s="279">
        <v>30</v>
      </c>
      <c r="BC23" s="275">
        <v>11</v>
      </c>
      <c r="BD23" s="275"/>
      <c r="BE23" s="280"/>
      <c r="BF23" s="7"/>
      <c r="BG23" s="277">
        <v>11</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16.666666666666668</v>
      </c>
      <c r="CH23" s="149">
        <f>(IF(((SUM(CH12:CH20))=0)," ",(MAX(CH12:CH20))))</f>
        <v>514.578</v>
      </c>
      <c r="CI23" s="149"/>
      <c r="CJ23" s="149">
        <f>(IF(((SUM(CJ12:CJ20))=0)," ",(MAX(CJ12:CJ20))))</f>
        <v>19.333333333333332</v>
      </c>
      <c r="CK23" s="149">
        <f>(IF(((SUM(CK12:CK20))=0)," ",(MAX(CK12:CK20))))</f>
        <v>597.43034</v>
      </c>
      <c r="CL23" s="63"/>
      <c r="CM23" s="194">
        <f>(MAX(CM12:CM20))</f>
        <v>0.0071428571428571435</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6881688</v>
      </c>
      <c r="D24" s="126">
        <f t="shared" si="0"/>
        <v>3.955</v>
      </c>
      <c r="E24" s="271">
        <v>5.4</v>
      </c>
      <c r="F24" s="126">
        <v>1.8</v>
      </c>
      <c r="G24" s="73" t="str">
        <f t="shared" si="1"/>
        <v>0.00</v>
      </c>
      <c r="H24" s="72">
        <v>1000</v>
      </c>
      <c r="I24" s="272">
        <v>1000</v>
      </c>
      <c r="J24" s="7"/>
      <c r="K24" s="62" t="s">
        <v>207</v>
      </c>
      <c r="L24" s="72">
        <v>28.9</v>
      </c>
      <c r="M24" s="266">
        <v>0</v>
      </c>
      <c r="N24" s="7"/>
      <c r="O24" s="281"/>
      <c r="P24" s="7"/>
      <c r="Q24" s="215" t="s">
        <v>10</v>
      </c>
      <c r="R24" s="216" t="s">
        <v>10</v>
      </c>
      <c r="S24" s="217" t="s">
        <v>10</v>
      </c>
      <c r="T24" s="7"/>
      <c r="U24" s="267">
        <v>6.34</v>
      </c>
      <c r="V24" s="268">
        <v>6.53</v>
      </c>
      <c r="W24" s="269">
        <v>6.59</v>
      </c>
      <c r="X24" s="7"/>
      <c r="Y24" s="212">
        <v>8.9</v>
      </c>
      <c r="Z24" s="273">
        <v>8.4</v>
      </c>
      <c r="AA24" s="214">
        <v>8.5</v>
      </c>
      <c r="AB24" s="7"/>
      <c r="AC24" s="267">
        <v>3</v>
      </c>
      <c r="AD24" s="213">
        <v>0.01</v>
      </c>
      <c r="AE24" s="274">
        <v>0.01</v>
      </c>
      <c r="AF24" s="7"/>
      <c r="AG24" s="39">
        <f t="shared" si="2"/>
        <v>13</v>
      </c>
      <c r="AH24" s="7"/>
      <c r="AI24" s="275">
        <v>119</v>
      </c>
      <c r="AJ24" s="49">
        <f t="shared" si="3"/>
        <v>3925.1793</v>
      </c>
      <c r="AK24" s="275"/>
      <c r="AL24" s="49">
        <f t="shared" si="4"/>
      </c>
      <c r="AM24" s="275">
        <v>14</v>
      </c>
      <c r="AN24" s="49">
        <f t="shared" si="5"/>
        <v>461.78580000000005</v>
      </c>
      <c r="AO24" s="49">
        <v>11</v>
      </c>
      <c r="AP24" s="7"/>
      <c r="AQ24" s="277">
        <v>106</v>
      </c>
      <c r="AR24" s="49">
        <f t="shared" si="6"/>
        <v>3496.3782</v>
      </c>
      <c r="AS24" s="275"/>
      <c r="AT24" s="49">
        <f t="shared" si="7"/>
      </c>
      <c r="AU24" s="275">
        <v>18</v>
      </c>
      <c r="AV24" s="49">
        <f t="shared" si="8"/>
        <v>593.7246</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6885358</v>
      </c>
      <c r="D25" s="126">
        <f t="shared" si="0"/>
        <v>3.67</v>
      </c>
      <c r="E25" s="271">
        <v>5</v>
      </c>
      <c r="F25" s="126">
        <v>1.8</v>
      </c>
      <c r="G25" s="73" t="str">
        <f t="shared" si="1"/>
        <v>0.00</v>
      </c>
      <c r="H25" s="72">
        <v>0</v>
      </c>
      <c r="I25" s="272">
        <v>500</v>
      </c>
      <c r="J25" s="7"/>
      <c r="K25" s="62" t="s">
        <v>209</v>
      </c>
      <c r="L25" s="72">
        <v>38.2</v>
      </c>
      <c r="M25" s="266">
        <v>0</v>
      </c>
      <c r="N25" s="7"/>
      <c r="O25" s="281"/>
      <c r="P25" s="7"/>
      <c r="Q25" s="215"/>
      <c r="R25" s="216"/>
      <c r="S25" s="217"/>
      <c r="T25" s="7"/>
      <c r="U25" s="267">
        <v>6.56</v>
      </c>
      <c r="V25" s="268">
        <v>6.69</v>
      </c>
      <c r="W25" s="269">
        <v>6.63</v>
      </c>
      <c r="X25" s="7"/>
      <c r="Y25" s="212">
        <v>10.2</v>
      </c>
      <c r="Z25" s="273">
        <v>9.3</v>
      </c>
      <c r="AA25" s="214">
        <v>9.8</v>
      </c>
      <c r="AB25" s="7"/>
      <c r="AC25" s="267">
        <v>3.5</v>
      </c>
      <c r="AD25" s="213">
        <v>0.1</v>
      </c>
      <c r="AE25" s="274">
        <v>0.01</v>
      </c>
      <c r="AF25" s="7"/>
      <c r="AG25" s="39">
        <f t="shared" si="2"/>
        <v>14</v>
      </c>
      <c r="AH25" s="7"/>
      <c r="AI25" s="275">
        <v>135</v>
      </c>
      <c r="AJ25" s="49">
        <f t="shared" si="3"/>
        <v>4132.053</v>
      </c>
      <c r="AK25" s="275">
        <v>81</v>
      </c>
      <c r="AL25" s="49">
        <f t="shared" si="4"/>
        <v>2479.2318</v>
      </c>
      <c r="AM25" s="275">
        <v>13</v>
      </c>
      <c r="AN25" s="49">
        <f t="shared" si="5"/>
        <v>397.9014</v>
      </c>
      <c r="AO25" s="49">
        <v>9</v>
      </c>
      <c r="AP25" s="7"/>
      <c r="AQ25" s="277">
        <v>115</v>
      </c>
      <c r="AR25" s="49">
        <f t="shared" si="6"/>
        <v>3519.897</v>
      </c>
      <c r="AS25" s="275">
        <v>51</v>
      </c>
      <c r="AT25" s="49">
        <f t="shared" si="7"/>
        <v>1560.9977999999999</v>
      </c>
      <c r="AU25" s="275">
        <v>18</v>
      </c>
      <c r="AV25" s="49">
        <f t="shared" si="8"/>
        <v>550.9404</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6889076</v>
      </c>
      <c r="D26" s="127">
        <f t="shared" si="0"/>
        <v>3.718</v>
      </c>
      <c r="E26" s="282">
        <v>5.2</v>
      </c>
      <c r="F26" s="127">
        <v>1.8</v>
      </c>
      <c r="G26" s="147" t="str">
        <f t="shared" si="1"/>
        <v>0.00</v>
      </c>
      <c r="H26" s="136">
        <v>0</v>
      </c>
      <c r="I26" s="137">
        <v>0</v>
      </c>
      <c r="J26" s="7"/>
      <c r="K26" s="65" t="s">
        <v>209</v>
      </c>
      <c r="L26" s="136">
        <v>33.4</v>
      </c>
      <c r="M26" s="179">
        <v>0.22</v>
      </c>
      <c r="N26" s="7"/>
      <c r="O26" s="283"/>
      <c r="P26" s="7"/>
      <c r="Q26" s="215" t="s">
        <v>11</v>
      </c>
      <c r="R26" s="216" t="s">
        <v>11</v>
      </c>
      <c r="S26" s="217" t="s">
        <v>11</v>
      </c>
      <c r="T26" s="7"/>
      <c r="U26" s="284">
        <v>5.92</v>
      </c>
      <c r="V26" s="285">
        <v>6.09</v>
      </c>
      <c r="W26" s="286">
        <v>6.15</v>
      </c>
      <c r="X26" s="7"/>
      <c r="Y26" s="287">
        <v>10.1</v>
      </c>
      <c r="Z26" s="288">
        <v>9.5</v>
      </c>
      <c r="AA26" s="289">
        <v>9.9</v>
      </c>
      <c r="AB26" s="7"/>
      <c r="AC26" s="284">
        <v>1.5</v>
      </c>
      <c r="AD26" s="290">
        <v>0.1</v>
      </c>
      <c r="AE26" s="291">
        <v>0.01</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6892710</v>
      </c>
      <c r="D27" s="126">
        <f t="shared" si="0"/>
        <v>3.634</v>
      </c>
      <c r="E27" s="271">
        <v>5</v>
      </c>
      <c r="F27" s="126">
        <v>1.8</v>
      </c>
      <c r="G27" s="73" t="str">
        <f t="shared" si="1"/>
        <v>0.00</v>
      </c>
      <c r="H27" s="72">
        <v>0</v>
      </c>
      <c r="I27" s="272">
        <v>0</v>
      </c>
      <c r="J27" s="7"/>
      <c r="K27" s="62" t="s">
        <v>209</v>
      </c>
      <c r="L27" s="72">
        <v>34.7</v>
      </c>
      <c r="M27" s="266">
        <v>0.01</v>
      </c>
      <c r="N27" s="7"/>
      <c r="O27" s="281"/>
      <c r="P27" s="7"/>
      <c r="Q27" s="215"/>
      <c r="R27" s="216"/>
      <c r="S27" s="217"/>
      <c r="T27" s="7"/>
      <c r="U27" s="267">
        <v>5.95</v>
      </c>
      <c r="V27" s="268">
        <v>6.05</v>
      </c>
      <c r="W27" s="269">
        <v>6.11</v>
      </c>
      <c r="X27" s="7"/>
      <c r="Y27" s="212">
        <v>10.1</v>
      </c>
      <c r="Z27" s="273">
        <v>9.5</v>
      </c>
      <c r="AA27" s="214">
        <v>10.1</v>
      </c>
      <c r="AB27" s="7"/>
      <c r="AC27" s="267">
        <v>3</v>
      </c>
      <c r="AD27" s="213">
        <v>0.01</v>
      </c>
      <c r="AE27" s="274">
        <v>0</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6896330</v>
      </c>
      <c r="D28" s="126">
        <f t="shared" si="0"/>
        <v>3.62</v>
      </c>
      <c r="E28" s="271">
        <v>4.9</v>
      </c>
      <c r="F28" s="126">
        <v>1.8</v>
      </c>
      <c r="G28" s="73" t="str">
        <f t="shared" si="1"/>
        <v>0.00</v>
      </c>
      <c r="H28" s="72">
        <v>1200</v>
      </c>
      <c r="I28" s="272">
        <v>2500</v>
      </c>
      <c r="J28" s="7"/>
      <c r="K28" s="62" t="s">
        <v>207</v>
      </c>
      <c r="L28" s="72">
        <v>33.2</v>
      </c>
      <c r="M28" s="266">
        <v>0</v>
      </c>
      <c r="N28" s="7"/>
      <c r="O28" s="281"/>
      <c r="P28" s="7"/>
      <c r="Q28" s="215"/>
      <c r="R28" s="216"/>
      <c r="S28" s="217"/>
      <c r="T28" s="7"/>
      <c r="U28" s="267">
        <v>6.71</v>
      </c>
      <c r="V28" s="268">
        <v>6.72</v>
      </c>
      <c r="W28" s="269">
        <v>6.73</v>
      </c>
      <c r="X28" s="7"/>
      <c r="Y28" s="212">
        <v>9.7</v>
      </c>
      <c r="Z28" s="273">
        <v>9.1</v>
      </c>
      <c r="AA28" s="214">
        <v>9</v>
      </c>
      <c r="AB28" s="7"/>
      <c r="AC28" s="267">
        <v>3.5</v>
      </c>
      <c r="AD28" s="213">
        <v>0.01</v>
      </c>
      <c r="AE28" s="274">
        <v>0</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v>52306</v>
      </c>
      <c r="AY28" s="278">
        <v>4</v>
      </c>
      <c r="AZ28" s="279">
        <v>3</v>
      </c>
      <c r="BA28" s="275">
        <v>15.5</v>
      </c>
      <c r="BB28" s="279">
        <v>31</v>
      </c>
      <c r="BC28" s="275">
        <v>12</v>
      </c>
      <c r="BD28" s="275">
        <v>990</v>
      </c>
      <c r="BE28" s="280">
        <v>12.4</v>
      </c>
      <c r="BF28" s="7"/>
      <c r="BG28" s="277"/>
      <c r="BH28" s="18"/>
      <c r="BI28" s="125"/>
      <c r="BJ28" s="7"/>
      <c r="BK28" s="13"/>
      <c r="BL28" s="15"/>
      <c r="BM28" s="50" t="s">
        <v>9</v>
      </c>
      <c r="BN28" s="16"/>
      <c r="BO28" s="51" t="s">
        <v>129</v>
      </c>
      <c r="BP28" s="22"/>
      <c r="BQ28" s="198" t="s">
        <v>148</v>
      </c>
      <c r="BR28" s="198" t="s">
        <v>148</v>
      </c>
      <c r="BS28" s="198" t="s">
        <v>148</v>
      </c>
      <c r="BT28" s="198"/>
      <c r="BU28" s="198" t="s">
        <v>148</v>
      </c>
      <c r="BV28" s="63">
        <f>(CM23)</f>
        <v>0.0071428571428571435</v>
      </c>
      <c r="BW28" s="63">
        <f>MAX(AE12:AE42)</f>
        <v>0.01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6899860</v>
      </c>
      <c r="D29" s="126">
        <f t="shared" si="0"/>
        <v>3.53</v>
      </c>
      <c r="E29" s="271">
        <v>4.8</v>
      </c>
      <c r="F29" s="126">
        <v>1.8</v>
      </c>
      <c r="G29" s="73" t="str">
        <f t="shared" si="1"/>
        <v>0.00</v>
      </c>
      <c r="H29" s="72">
        <v>0</v>
      </c>
      <c r="I29" s="272">
        <v>2000</v>
      </c>
      <c r="J29" s="7"/>
      <c r="K29" s="62" t="s">
        <v>207</v>
      </c>
      <c r="L29" s="72">
        <v>32.7</v>
      </c>
      <c r="M29" s="266">
        <v>0</v>
      </c>
      <c r="N29" s="7"/>
      <c r="O29" s="281"/>
      <c r="P29" s="7"/>
      <c r="Q29" s="215"/>
      <c r="R29" s="216"/>
      <c r="S29" s="217"/>
      <c r="T29" s="7"/>
      <c r="U29" s="267">
        <v>6.82</v>
      </c>
      <c r="V29" s="268">
        <v>6.8</v>
      </c>
      <c r="W29" s="269">
        <v>6.82</v>
      </c>
      <c r="X29" s="7"/>
      <c r="Y29" s="212">
        <v>9.6</v>
      </c>
      <c r="Z29" s="273">
        <v>9.4</v>
      </c>
      <c r="AA29" s="214">
        <v>9.2</v>
      </c>
      <c r="AB29" s="7"/>
      <c r="AC29" s="267">
        <v>4</v>
      </c>
      <c r="AD29" s="213">
        <v>0.1</v>
      </c>
      <c r="AE29" s="274">
        <v>0</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v>12</v>
      </c>
      <c r="BH29" s="18" t="s">
        <v>211</v>
      </c>
      <c r="BI29" s="125" t="s">
        <v>212</v>
      </c>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6903435</v>
      </c>
      <c r="D30" s="126">
        <f t="shared" si="0"/>
        <v>3.575</v>
      </c>
      <c r="E30" s="271">
        <v>5.8</v>
      </c>
      <c r="F30" s="126">
        <v>2.2</v>
      </c>
      <c r="G30" s="73" t="str">
        <f t="shared" si="1"/>
        <v>0.00</v>
      </c>
      <c r="H30" s="72">
        <v>2500</v>
      </c>
      <c r="I30" s="272">
        <v>2000</v>
      </c>
      <c r="J30" s="7"/>
      <c r="K30" s="62" t="s">
        <v>209</v>
      </c>
      <c r="L30" s="72">
        <v>33.8</v>
      </c>
      <c r="M30" s="266">
        <v>0.41</v>
      </c>
      <c r="N30" s="7"/>
      <c r="O30" s="281"/>
      <c r="P30" s="7"/>
      <c r="Q30" s="215" t="s">
        <v>12</v>
      </c>
      <c r="R30" s="216" t="s">
        <v>12</v>
      </c>
      <c r="S30" s="217" t="s">
        <v>12</v>
      </c>
      <c r="T30" s="7"/>
      <c r="U30" s="267">
        <v>6.42</v>
      </c>
      <c r="V30" s="268">
        <v>6.56</v>
      </c>
      <c r="W30" s="269">
        <v>6.62</v>
      </c>
      <c r="X30" s="7"/>
      <c r="Y30" s="212">
        <v>9.5</v>
      </c>
      <c r="Z30" s="273">
        <v>8.4</v>
      </c>
      <c r="AA30" s="214">
        <v>9</v>
      </c>
      <c r="AB30" s="7"/>
      <c r="AC30" s="267">
        <v>2.5</v>
      </c>
      <c r="AD30" s="213">
        <v>0.01</v>
      </c>
      <c r="AE30" s="274">
        <v>0</v>
      </c>
      <c r="AF30" s="7"/>
      <c r="AG30" s="39">
        <f t="shared" si="2"/>
        <v>19</v>
      </c>
      <c r="AH30" s="7"/>
      <c r="AI30" s="275">
        <v>107</v>
      </c>
      <c r="AJ30" s="49">
        <f t="shared" si="3"/>
        <v>3190.2585000000004</v>
      </c>
      <c r="AK30" s="275"/>
      <c r="AL30" s="49">
        <f t="shared" si="4"/>
      </c>
      <c r="AM30" s="275">
        <v>12</v>
      </c>
      <c r="AN30" s="49">
        <f t="shared" si="5"/>
        <v>357.78600000000006</v>
      </c>
      <c r="AO30" s="49">
        <v>9</v>
      </c>
      <c r="AP30" s="7"/>
      <c r="AQ30" s="277">
        <v>115</v>
      </c>
      <c r="AR30" s="49">
        <f t="shared" si="6"/>
        <v>3428.7825</v>
      </c>
      <c r="AS30" s="275"/>
      <c r="AT30" s="49">
        <f t="shared" si="7"/>
      </c>
      <c r="AU30" s="275">
        <v>14</v>
      </c>
      <c r="AV30" s="49">
        <f t="shared" si="8"/>
        <v>417.41700000000003</v>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6907509</v>
      </c>
      <c r="D31" s="127">
        <f t="shared" si="0"/>
        <v>4.074</v>
      </c>
      <c r="E31" s="282">
        <v>6.4</v>
      </c>
      <c r="F31" s="127">
        <v>2.8</v>
      </c>
      <c r="G31" s="147" t="str">
        <f t="shared" si="1"/>
        <v>0.00</v>
      </c>
      <c r="H31" s="136">
        <v>200</v>
      </c>
      <c r="I31" s="137">
        <v>2000</v>
      </c>
      <c r="J31" s="7"/>
      <c r="K31" s="65" t="s">
        <v>209</v>
      </c>
      <c r="L31" s="136">
        <v>36.3</v>
      </c>
      <c r="M31" s="179">
        <v>0.55</v>
      </c>
      <c r="N31" s="7"/>
      <c r="O31" s="283"/>
      <c r="P31" s="7"/>
      <c r="Q31" s="215"/>
      <c r="R31" s="216"/>
      <c r="S31" s="217"/>
      <c r="T31" s="7"/>
      <c r="U31" s="284">
        <v>6.79</v>
      </c>
      <c r="V31" s="285">
        <v>6.78</v>
      </c>
      <c r="W31" s="286">
        <v>6.83</v>
      </c>
      <c r="X31" s="7"/>
      <c r="Y31" s="287">
        <v>9.7</v>
      </c>
      <c r="Z31" s="288">
        <v>8.8</v>
      </c>
      <c r="AA31" s="289">
        <v>9.3</v>
      </c>
      <c r="AB31" s="7"/>
      <c r="AC31" s="284">
        <v>4.5</v>
      </c>
      <c r="AD31" s="290">
        <v>0.3</v>
      </c>
      <c r="AE31" s="291">
        <v>0.01</v>
      </c>
      <c r="AF31" s="7"/>
      <c r="AG31" s="39">
        <f t="shared" si="2"/>
        <v>20</v>
      </c>
      <c r="AH31" s="7"/>
      <c r="AI31" s="40">
        <v>137</v>
      </c>
      <c r="AJ31" s="58">
        <f t="shared" si="3"/>
        <v>4654.87092</v>
      </c>
      <c r="AK31" s="40"/>
      <c r="AL31" s="58">
        <f t="shared" si="4"/>
      </c>
      <c r="AM31" s="40">
        <v>15</v>
      </c>
      <c r="AN31" s="58">
        <f t="shared" si="5"/>
        <v>509.6574</v>
      </c>
      <c r="AO31" s="58">
        <v>10</v>
      </c>
      <c r="AP31" s="7"/>
      <c r="AQ31" s="292">
        <v>128</v>
      </c>
      <c r="AR31" s="58">
        <f t="shared" si="6"/>
        <v>4349.07648</v>
      </c>
      <c r="AS31" s="40"/>
      <c r="AT31" s="58">
        <f t="shared" si="7"/>
      </c>
      <c r="AU31" s="40">
        <v>15</v>
      </c>
      <c r="AV31" s="58">
        <f t="shared" si="8"/>
        <v>509.6574</v>
      </c>
      <c r="AW31" s="7"/>
      <c r="AX31" s="292">
        <v>53553</v>
      </c>
      <c r="AY31" s="41">
        <v>3</v>
      </c>
      <c r="AZ31" s="293">
        <v>3.75</v>
      </c>
      <c r="BA31" s="40">
        <v>37.2</v>
      </c>
      <c r="BB31" s="293">
        <v>33</v>
      </c>
      <c r="BC31" s="40">
        <v>24</v>
      </c>
      <c r="BD31" s="40">
        <v>1687.5</v>
      </c>
      <c r="BE31" s="294">
        <v>12.38</v>
      </c>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6912279</v>
      </c>
      <c r="D32" s="126">
        <f t="shared" si="0"/>
        <v>4.77</v>
      </c>
      <c r="E32" s="271">
        <v>5.6</v>
      </c>
      <c r="F32" s="126">
        <v>2.4</v>
      </c>
      <c r="G32" s="73" t="str">
        <f t="shared" si="1"/>
        <v>0.00</v>
      </c>
      <c r="H32" s="72">
        <v>0</v>
      </c>
      <c r="I32" s="272">
        <v>1000</v>
      </c>
      <c r="J32" s="7"/>
      <c r="K32" s="62" t="s">
        <v>207</v>
      </c>
      <c r="L32" s="72">
        <v>27.9</v>
      </c>
      <c r="M32" s="266">
        <v>0</v>
      </c>
      <c r="N32" s="7"/>
      <c r="O32" s="281"/>
      <c r="P32" s="7"/>
      <c r="Q32" s="215" t="s">
        <v>13</v>
      </c>
      <c r="R32" s="216" t="s">
        <v>13</v>
      </c>
      <c r="S32" s="217" t="s">
        <v>13</v>
      </c>
      <c r="T32" s="7"/>
      <c r="U32" s="267">
        <v>6.71</v>
      </c>
      <c r="V32" s="268">
        <v>6.82</v>
      </c>
      <c r="W32" s="269">
        <v>6.82</v>
      </c>
      <c r="X32" s="7"/>
      <c r="Y32" s="212">
        <v>9.7</v>
      </c>
      <c r="Z32" s="273">
        <v>8.6</v>
      </c>
      <c r="AA32" s="214">
        <v>8.4</v>
      </c>
      <c r="AB32" s="7"/>
      <c r="AC32" s="267">
        <v>3.5</v>
      </c>
      <c r="AD32" s="213">
        <v>0.01</v>
      </c>
      <c r="AE32" s="274">
        <v>0</v>
      </c>
      <c r="AF32" s="7"/>
      <c r="AG32" s="39">
        <f t="shared" si="2"/>
        <v>21</v>
      </c>
      <c r="AH32" s="7" t="s">
        <v>217</v>
      </c>
      <c r="AI32" s="275">
        <v>105</v>
      </c>
      <c r="AJ32" s="49">
        <f t="shared" si="3"/>
        <v>4177.089</v>
      </c>
      <c r="AK32" s="275"/>
      <c r="AL32" s="49">
        <f t="shared" si="4"/>
      </c>
      <c r="AM32" s="275">
        <v>17</v>
      </c>
      <c r="AN32" s="49">
        <f t="shared" si="5"/>
        <v>676.2905999999999</v>
      </c>
      <c r="AO32" s="49">
        <v>12</v>
      </c>
      <c r="AP32" s="7"/>
      <c r="AQ32" s="277">
        <v>92</v>
      </c>
      <c r="AR32" s="49">
        <f t="shared" si="6"/>
        <v>3659.9255999999996</v>
      </c>
      <c r="AS32" s="275">
        <v>25</v>
      </c>
      <c r="AT32" s="49">
        <f t="shared" si="7"/>
        <v>994.5449999999998</v>
      </c>
      <c r="AU32" s="275">
        <v>16</v>
      </c>
      <c r="AV32" s="49">
        <f t="shared" si="8"/>
        <v>636.5088</v>
      </c>
      <c r="AW32" s="7"/>
      <c r="AX32" s="277"/>
      <c r="AY32" s="278"/>
      <c r="AZ32" s="279"/>
      <c r="BA32" s="275"/>
      <c r="BB32" s="279"/>
      <c r="BC32" s="275"/>
      <c r="BD32" s="275"/>
      <c r="BE32" s="280"/>
      <c r="BF32" s="7"/>
      <c r="BG32" s="277">
        <v>24</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6916709</v>
      </c>
      <c r="D33" s="126">
        <f t="shared" si="0"/>
        <v>4.43</v>
      </c>
      <c r="E33" s="271">
        <v>5.6</v>
      </c>
      <c r="F33" s="126">
        <v>2.2</v>
      </c>
      <c r="G33" s="73" t="str">
        <f t="shared" si="1"/>
        <v>0.00</v>
      </c>
      <c r="H33" s="72">
        <v>0</v>
      </c>
      <c r="I33" s="272">
        <v>0</v>
      </c>
      <c r="J33" s="7"/>
      <c r="K33" s="62" t="s">
        <v>207</v>
      </c>
      <c r="L33" s="72">
        <v>29.8</v>
      </c>
      <c r="M33" s="266">
        <v>0</v>
      </c>
      <c r="N33" s="7"/>
      <c r="O33" s="281"/>
      <c r="P33" s="7"/>
      <c r="Q33" s="215"/>
      <c r="R33" s="216"/>
      <c r="S33" s="217"/>
      <c r="T33" s="7"/>
      <c r="U33" s="267">
        <v>6.22</v>
      </c>
      <c r="V33" s="268">
        <v>6.37</v>
      </c>
      <c r="W33" s="269">
        <v>6.51</v>
      </c>
      <c r="X33" s="7"/>
      <c r="Y33" s="212">
        <v>8.3</v>
      </c>
      <c r="Z33" s="273">
        <v>8.1</v>
      </c>
      <c r="AA33" s="214">
        <v>8.1</v>
      </c>
      <c r="AB33" s="7"/>
      <c r="AC33" s="267">
        <v>2</v>
      </c>
      <c r="AD33" s="213">
        <v>0.01</v>
      </c>
      <c r="AE33" s="274">
        <v>0</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3.8578387096774187</v>
      </c>
      <c r="BR33" s="199">
        <f>(D45)</f>
        <v>5.024</v>
      </c>
      <c r="BS33" s="22" t="s">
        <v>126</v>
      </c>
      <c r="BT33" s="22"/>
      <c r="BU33" s="198" t="s">
        <v>148</v>
      </c>
      <c r="BV33" s="198" t="s">
        <v>148</v>
      </c>
      <c r="BW33" s="198" t="s">
        <v>148</v>
      </c>
      <c r="BX33" s="198" t="s">
        <v>148</v>
      </c>
      <c r="BY33" s="22"/>
      <c r="BZ33" s="296">
        <v>1</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6920833</v>
      </c>
      <c r="D34" s="126">
        <f t="shared" si="0"/>
        <v>4.124</v>
      </c>
      <c r="E34" s="271">
        <v>5.4</v>
      </c>
      <c r="F34" s="126">
        <v>2</v>
      </c>
      <c r="G34" s="73" t="str">
        <f t="shared" si="1"/>
        <v>0.00</v>
      </c>
      <c r="H34" s="72">
        <v>0</v>
      </c>
      <c r="I34" s="272">
        <v>0</v>
      </c>
      <c r="J34" s="7"/>
      <c r="K34" s="62" t="s">
        <v>207</v>
      </c>
      <c r="L34" s="72">
        <v>29.6</v>
      </c>
      <c r="M34" s="266">
        <v>0</v>
      </c>
      <c r="N34" s="7"/>
      <c r="O34" s="281"/>
      <c r="P34" s="7"/>
      <c r="Q34" s="215" t="s">
        <v>14</v>
      </c>
      <c r="R34" s="216" t="s">
        <v>14</v>
      </c>
      <c r="S34" s="217" t="s">
        <v>14</v>
      </c>
      <c r="T34" s="7"/>
      <c r="U34" s="267">
        <v>6.48</v>
      </c>
      <c r="V34" s="268">
        <v>6.67</v>
      </c>
      <c r="W34" s="269">
        <v>6.73</v>
      </c>
      <c r="X34" s="7"/>
      <c r="Y34" s="212">
        <v>9.2</v>
      </c>
      <c r="Z34" s="273">
        <v>8.5</v>
      </c>
      <c r="AA34" s="214">
        <v>9.1</v>
      </c>
      <c r="AB34" s="7"/>
      <c r="AC34" s="267">
        <v>1</v>
      </c>
      <c r="AD34" s="213">
        <v>0.01</v>
      </c>
      <c r="AE34" s="274">
        <v>0</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6924783</v>
      </c>
      <c r="D35" s="126">
        <f t="shared" si="0"/>
        <v>3.95</v>
      </c>
      <c r="E35" s="271">
        <v>5.6</v>
      </c>
      <c r="F35" s="126">
        <v>2</v>
      </c>
      <c r="G35" s="73" t="str">
        <f t="shared" si="1"/>
        <v>0.00</v>
      </c>
      <c r="H35" s="72">
        <v>6000</v>
      </c>
      <c r="I35" s="272">
        <v>1000</v>
      </c>
      <c r="J35" s="7"/>
      <c r="K35" s="62" t="s">
        <v>207</v>
      </c>
      <c r="L35" s="72">
        <v>28.3</v>
      </c>
      <c r="M35" s="266">
        <v>0</v>
      </c>
      <c r="N35" s="7"/>
      <c r="O35" s="281"/>
      <c r="P35" s="7"/>
      <c r="Q35" s="215"/>
      <c r="R35" s="216"/>
      <c r="S35" s="217"/>
      <c r="T35" s="7"/>
      <c r="U35" s="267">
        <v>6.69</v>
      </c>
      <c r="V35" s="268">
        <v>6.71</v>
      </c>
      <c r="W35" s="269">
        <v>6.76</v>
      </c>
      <c r="X35" s="7"/>
      <c r="Y35" s="212">
        <v>9.8</v>
      </c>
      <c r="Z35" s="273">
        <v>8.5</v>
      </c>
      <c r="AA35" s="214">
        <v>8.6</v>
      </c>
      <c r="AB35" s="7"/>
      <c r="AC35" s="267">
        <v>2.5</v>
      </c>
      <c r="AD35" s="213">
        <v>0.1</v>
      </c>
      <c r="AE35" s="274">
        <v>0</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v>62410</v>
      </c>
      <c r="AY35" s="278">
        <v>4</v>
      </c>
      <c r="AZ35" s="279">
        <v>4</v>
      </c>
      <c r="BA35" s="275">
        <v>27.9</v>
      </c>
      <c r="BB35" s="279">
        <v>33</v>
      </c>
      <c r="BC35" s="275">
        <v>24</v>
      </c>
      <c r="BD35" s="275">
        <v>1800</v>
      </c>
      <c r="BE35" s="280">
        <v>12.4</v>
      </c>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6928772</v>
      </c>
      <c r="D36" s="127">
        <f t="shared" si="0"/>
        <v>3.989</v>
      </c>
      <c r="E36" s="282">
        <v>5.4</v>
      </c>
      <c r="F36" s="127">
        <v>2</v>
      </c>
      <c r="G36" s="147" t="str">
        <f t="shared" si="1"/>
        <v>0.00</v>
      </c>
      <c r="H36" s="136">
        <v>1200</v>
      </c>
      <c r="I36" s="137">
        <v>1000</v>
      </c>
      <c r="J36" s="7"/>
      <c r="K36" s="65" t="s">
        <v>207</v>
      </c>
      <c r="L36" s="136">
        <v>28.5</v>
      </c>
      <c r="M36" s="179">
        <v>0</v>
      </c>
      <c r="N36" s="7"/>
      <c r="O36" s="283">
        <v>4</v>
      </c>
      <c r="P36" s="7"/>
      <c r="Q36" s="215" t="s">
        <v>12</v>
      </c>
      <c r="R36" s="216" t="s">
        <v>12</v>
      </c>
      <c r="S36" s="217" t="s">
        <v>12</v>
      </c>
      <c r="T36" s="7"/>
      <c r="U36" s="284">
        <v>6.82</v>
      </c>
      <c r="V36" s="285">
        <v>6.87</v>
      </c>
      <c r="W36" s="286">
        <v>6.86</v>
      </c>
      <c r="X36" s="7"/>
      <c r="Y36" s="287">
        <v>10.3</v>
      </c>
      <c r="Z36" s="288">
        <v>8.5</v>
      </c>
      <c r="AA36" s="289">
        <v>8.4</v>
      </c>
      <c r="AB36" s="7"/>
      <c r="AC36" s="284">
        <v>4.5</v>
      </c>
      <c r="AD36" s="290">
        <v>0.1</v>
      </c>
      <c r="AE36" s="291">
        <v>0</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c r="AY36" s="41"/>
      <c r="AZ36" s="293"/>
      <c r="BA36" s="40"/>
      <c r="BB36" s="293"/>
      <c r="BC36" s="40"/>
      <c r="BD36" s="40"/>
      <c r="BE36" s="294"/>
      <c r="BF36" s="7"/>
      <c r="BG36" s="292">
        <v>24</v>
      </c>
      <c r="BH36" s="37" t="s">
        <v>211</v>
      </c>
      <c r="BI36" s="57" t="s">
        <v>212</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6932725</v>
      </c>
      <c r="D37" s="126">
        <f t="shared" si="0"/>
        <v>3.953</v>
      </c>
      <c r="E37" s="271">
        <v>5.4</v>
      </c>
      <c r="F37" s="126">
        <v>2.2</v>
      </c>
      <c r="G37" s="73" t="str">
        <f t="shared" si="1"/>
        <v>0.00</v>
      </c>
      <c r="H37" s="72">
        <v>3300</v>
      </c>
      <c r="I37" s="272">
        <v>4500</v>
      </c>
      <c r="J37" s="7"/>
      <c r="K37" s="62" t="s">
        <v>209</v>
      </c>
      <c r="L37" s="72">
        <v>41.9</v>
      </c>
      <c r="M37" s="266">
        <v>0.06</v>
      </c>
      <c r="N37" s="7"/>
      <c r="O37" s="281"/>
      <c r="P37" s="7"/>
      <c r="Q37" s="215"/>
      <c r="R37" s="216"/>
      <c r="S37" s="217"/>
      <c r="T37" s="7"/>
      <c r="U37" s="267">
        <v>6.22</v>
      </c>
      <c r="V37" s="268">
        <v>6.35</v>
      </c>
      <c r="W37" s="269">
        <v>6.44</v>
      </c>
      <c r="X37" s="7"/>
      <c r="Y37" s="212">
        <v>9.9</v>
      </c>
      <c r="Z37" s="273">
        <v>8.7</v>
      </c>
      <c r="AA37" s="214">
        <v>9.5</v>
      </c>
      <c r="AB37" s="7"/>
      <c r="AC37" s="267">
        <v>3</v>
      </c>
      <c r="AD37" s="213">
        <v>0.1</v>
      </c>
      <c r="AE37" s="274">
        <v>0.01</v>
      </c>
      <c r="AF37" s="7"/>
      <c r="AG37" s="39">
        <f t="shared" si="2"/>
        <v>26</v>
      </c>
      <c r="AH37" s="7"/>
      <c r="AI37" s="275">
        <v>98</v>
      </c>
      <c r="AJ37" s="49">
        <f t="shared" si="3"/>
        <v>3230.86596</v>
      </c>
      <c r="AK37" s="275"/>
      <c r="AL37" s="49">
        <f t="shared" si="4"/>
      </c>
      <c r="AM37" s="275">
        <v>8</v>
      </c>
      <c r="AN37" s="49">
        <f t="shared" si="5"/>
        <v>263.74415999999997</v>
      </c>
      <c r="AO37" s="49">
        <v>8</v>
      </c>
      <c r="AP37" s="7"/>
      <c r="AQ37" s="277">
        <v>112</v>
      </c>
      <c r="AR37" s="49">
        <f t="shared" si="6"/>
        <v>3692.41824</v>
      </c>
      <c r="AS37" s="275"/>
      <c r="AT37" s="49">
        <f t="shared" si="7"/>
      </c>
      <c r="AU37" s="275">
        <v>15</v>
      </c>
      <c r="AV37" s="49">
        <f t="shared" si="8"/>
        <v>494.52029999999996</v>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92.29303329197487</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6936898</v>
      </c>
      <c r="D38" s="126">
        <f t="shared" si="0"/>
        <v>4.173</v>
      </c>
      <c r="E38" s="271">
        <v>5.5</v>
      </c>
      <c r="F38" s="126">
        <v>2.3</v>
      </c>
      <c r="G38" s="73" t="str">
        <f t="shared" si="1"/>
        <v>0.00</v>
      </c>
      <c r="H38" s="72">
        <v>6000</v>
      </c>
      <c r="I38" s="272">
        <v>5000</v>
      </c>
      <c r="J38" s="7"/>
      <c r="K38" s="62" t="s">
        <v>207</v>
      </c>
      <c r="L38" s="72">
        <v>37.8</v>
      </c>
      <c r="M38" s="266">
        <v>0</v>
      </c>
      <c r="N38" s="7"/>
      <c r="O38" s="281"/>
      <c r="P38" s="7"/>
      <c r="Q38" s="215" t="s">
        <v>10</v>
      </c>
      <c r="R38" s="216" t="s">
        <v>10</v>
      </c>
      <c r="S38" s="217" t="s">
        <v>10</v>
      </c>
      <c r="T38" s="7"/>
      <c r="U38" s="267">
        <v>6.78</v>
      </c>
      <c r="V38" s="268">
        <v>6.73</v>
      </c>
      <c r="W38" s="269">
        <v>6.78</v>
      </c>
      <c r="X38" s="7"/>
      <c r="Y38" s="212">
        <v>9.8</v>
      </c>
      <c r="Z38" s="273">
        <v>8.9</v>
      </c>
      <c r="AA38" s="214">
        <v>9.5</v>
      </c>
      <c r="AB38" s="7"/>
      <c r="AC38" s="267">
        <v>5.5</v>
      </c>
      <c r="AD38" s="213">
        <v>0.01</v>
      </c>
      <c r="AE38" s="274">
        <v>0</v>
      </c>
      <c r="AF38" s="7"/>
      <c r="AG38" s="39">
        <f t="shared" si="2"/>
        <v>27</v>
      </c>
      <c r="AH38" s="7"/>
      <c r="AI38" s="275">
        <v>133</v>
      </c>
      <c r="AJ38" s="49">
        <f t="shared" si="3"/>
        <v>4628.77506</v>
      </c>
      <c r="AK38" s="275"/>
      <c r="AL38" s="49">
        <f t="shared" si="4"/>
      </c>
      <c r="AM38" s="275">
        <v>12</v>
      </c>
      <c r="AN38" s="49">
        <f t="shared" si="5"/>
        <v>417.63384</v>
      </c>
      <c r="AO38" s="49">
        <v>10</v>
      </c>
      <c r="AP38" s="7"/>
      <c r="AQ38" s="277">
        <v>127</v>
      </c>
      <c r="AR38" s="49">
        <f t="shared" si="6"/>
        <v>4419.95814</v>
      </c>
      <c r="AS38" s="275"/>
      <c r="AT38" s="49">
        <f t="shared" si="7"/>
      </c>
      <c r="AU38" s="275">
        <v>8</v>
      </c>
      <c r="AV38" s="49">
        <f t="shared" si="8"/>
        <v>278.42256</v>
      </c>
      <c r="AW38" s="7"/>
      <c r="AX38" s="277">
        <v>42063</v>
      </c>
      <c r="AY38" s="278">
        <v>3</v>
      </c>
      <c r="AZ38" s="279">
        <v>3</v>
      </c>
      <c r="BA38" s="275">
        <v>24.8</v>
      </c>
      <c r="BB38" s="279">
        <v>31</v>
      </c>
      <c r="BC38" s="275">
        <v>17</v>
      </c>
      <c r="BD38" s="275">
        <v>1170</v>
      </c>
      <c r="BE38" s="280">
        <v>12.35</v>
      </c>
      <c r="BF38" s="7"/>
      <c r="BG38" s="277"/>
      <c r="BH38" s="18"/>
      <c r="BI38" s="125"/>
      <c r="BJ38" s="7"/>
      <c r="BK38" s="13"/>
      <c r="BL38" s="15"/>
      <c r="BM38" s="50" t="s">
        <v>116</v>
      </c>
      <c r="BN38" s="16"/>
      <c r="BO38" s="51" t="s">
        <v>129</v>
      </c>
      <c r="BP38" s="22"/>
      <c r="BQ38" s="198" t="s">
        <v>148</v>
      </c>
      <c r="BR38" s="198" t="s">
        <v>148</v>
      </c>
      <c r="BS38" s="198" t="s">
        <v>148</v>
      </c>
      <c r="BT38" s="22"/>
      <c r="BU38" s="61">
        <f>(AN49)</f>
        <v>89.64341857559455</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6941159</v>
      </c>
      <c r="D39" s="126">
        <f t="shared" si="0"/>
        <v>4.261</v>
      </c>
      <c r="E39" s="271">
        <v>5.4</v>
      </c>
      <c r="F39" s="126">
        <v>2.1</v>
      </c>
      <c r="G39" s="73" t="str">
        <f t="shared" si="1"/>
        <v>0.00</v>
      </c>
      <c r="H39" s="72">
        <v>3000</v>
      </c>
      <c r="I39" s="272">
        <v>0</v>
      </c>
      <c r="J39" s="7"/>
      <c r="K39" s="62" t="s">
        <v>213</v>
      </c>
      <c r="L39" s="72">
        <v>33.1</v>
      </c>
      <c r="M39" s="266">
        <v>0.27</v>
      </c>
      <c r="N39" s="7"/>
      <c r="O39" s="281"/>
      <c r="P39" s="7"/>
      <c r="Q39" s="215"/>
      <c r="R39" s="216"/>
      <c r="S39" s="217"/>
      <c r="T39" s="7"/>
      <c r="U39" s="267">
        <v>6.76</v>
      </c>
      <c r="V39" s="268">
        <v>6.73</v>
      </c>
      <c r="W39" s="269">
        <v>6.68</v>
      </c>
      <c r="X39" s="7"/>
      <c r="Y39" s="212">
        <v>9.9</v>
      </c>
      <c r="Z39" s="273">
        <v>9</v>
      </c>
      <c r="AA39" s="214">
        <v>9.3</v>
      </c>
      <c r="AB39" s="7"/>
      <c r="AC39" s="267">
        <v>4</v>
      </c>
      <c r="AD39" s="213">
        <v>0.1</v>
      </c>
      <c r="AE39" s="274">
        <v>0</v>
      </c>
      <c r="AF39" s="7"/>
      <c r="AG39" s="39">
        <f t="shared" si="2"/>
        <v>28</v>
      </c>
      <c r="AH39" s="7" t="s">
        <v>218</v>
      </c>
      <c r="AI39" s="275">
        <v>136</v>
      </c>
      <c r="AJ39" s="49">
        <f t="shared" si="3"/>
        <v>4832.996639999999</v>
      </c>
      <c r="AK39" s="275"/>
      <c r="AL39" s="49">
        <f t="shared" si="4"/>
      </c>
      <c r="AM39" s="275">
        <v>11</v>
      </c>
      <c r="AN39" s="49">
        <f t="shared" si="5"/>
        <v>390.90414</v>
      </c>
      <c r="AO39" s="49">
        <v>8</v>
      </c>
      <c r="AP39" s="7"/>
      <c r="AQ39" s="277">
        <v>152</v>
      </c>
      <c r="AR39" s="49">
        <f t="shared" si="6"/>
        <v>5401.58448</v>
      </c>
      <c r="AS39" s="275"/>
      <c r="AT39" s="49">
        <f t="shared" si="7"/>
      </c>
      <c r="AU39" s="275">
        <v>16</v>
      </c>
      <c r="AV39" s="49">
        <f t="shared" si="8"/>
        <v>568.58784</v>
      </c>
      <c r="AW39" s="7"/>
      <c r="AX39" s="277"/>
      <c r="AY39" s="278"/>
      <c r="AZ39" s="279"/>
      <c r="BA39" s="275"/>
      <c r="BB39" s="279"/>
      <c r="BC39" s="275"/>
      <c r="BD39" s="275"/>
      <c r="BE39" s="280"/>
      <c r="BF39" s="7"/>
      <c r="BG39" s="277">
        <v>17</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6945326</v>
      </c>
      <c r="D40" s="126">
        <f t="shared" si="0"/>
        <v>4.167</v>
      </c>
      <c r="E40" s="271">
        <v>5.5</v>
      </c>
      <c r="F40" s="126">
        <v>2.1</v>
      </c>
      <c r="G40" s="73" t="str">
        <f t="shared" si="1"/>
        <v>0.00</v>
      </c>
      <c r="H40" s="72">
        <v>0</v>
      </c>
      <c r="I40" s="272">
        <v>0</v>
      </c>
      <c r="J40" s="7"/>
      <c r="K40" s="62" t="s">
        <v>207</v>
      </c>
      <c r="L40" s="72">
        <v>27.9</v>
      </c>
      <c r="M40" s="266">
        <v>0.07</v>
      </c>
      <c r="N40" s="7"/>
      <c r="O40" s="281"/>
      <c r="P40" s="7"/>
      <c r="Q40" s="215" t="s">
        <v>15</v>
      </c>
      <c r="R40" s="216" t="s">
        <v>15</v>
      </c>
      <c r="S40" s="217" t="s">
        <v>15</v>
      </c>
      <c r="T40" s="7"/>
      <c r="U40" s="267">
        <v>6.67</v>
      </c>
      <c r="V40" s="268">
        <v>6.7</v>
      </c>
      <c r="W40" s="269">
        <v>6.71</v>
      </c>
      <c r="X40" s="7"/>
      <c r="Y40" s="212">
        <v>9.7</v>
      </c>
      <c r="Z40" s="273">
        <v>7.6</v>
      </c>
      <c r="AA40" s="214">
        <v>8.1</v>
      </c>
      <c r="AB40" s="7"/>
      <c r="AC40" s="267">
        <v>2.5</v>
      </c>
      <c r="AD40" s="213">
        <v>0.01</v>
      </c>
      <c r="AE40" s="274">
        <v>0</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6949308</v>
      </c>
      <c r="D41" s="126">
        <f t="shared" si="0"/>
        <v>3.982</v>
      </c>
      <c r="E41" s="271">
        <v>5.4</v>
      </c>
      <c r="F41" s="126">
        <v>2</v>
      </c>
      <c r="G41" s="73" t="str">
        <f t="shared" si="1"/>
        <v>0.00</v>
      </c>
      <c r="H41" s="72">
        <v>0</v>
      </c>
      <c r="I41" s="272">
        <v>0</v>
      </c>
      <c r="J41" s="7"/>
      <c r="K41" s="62" t="s">
        <v>207</v>
      </c>
      <c r="L41" s="72">
        <v>33.4</v>
      </c>
      <c r="M41" s="266">
        <v>0.05</v>
      </c>
      <c r="N41" s="7"/>
      <c r="O41" s="281"/>
      <c r="P41" s="7"/>
      <c r="Q41" s="215"/>
      <c r="R41" s="216"/>
      <c r="S41" s="217"/>
      <c r="T41" s="7"/>
      <c r="U41" s="267">
        <v>6.75</v>
      </c>
      <c r="V41" s="268">
        <v>6.7</v>
      </c>
      <c r="W41" s="269">
        <v>6.77</v>
      </c>
      <c r="X41" s="7"/>
      <c r="Y41" s="212">
        <v>9.5</v>
      </c>
      <c r="Z41" s="273">
        <v>8.1</v>
      </c>
      <c r="AA41" s="214">
        <v>6.7</v>
      </c>
      <c r="AB41" s="7"/>
      <c r="AC41" s="267">
        <v>1.5</v>
      </c>
      <c r="AD41" s="213">
        <v>0.1</v>
      </c>
      <c r="AE41" s="274">
        <v>0</v>
      </c>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6953188</v>
      </c>
      <c r="D42" s="127">
        <f t="shared" si="0"/>
        <v>3.88</v>
      </c>
      <c r="E42" s="282">
        <v>5.8</v>
      </c>
      <c r="F42" s="127">
        <v>2.1</v>
      </c>
      <c r="G42" s="147" t="str">
        <f t="shared" si="1"/>
        <v>0.00</v>
      </c>
      <c r="H42" s="136">
        <v>0</v>
      </c>
      <c r="I42" s="137">
        <v>5500</v>
      </c>
      <c r="J42" s="7"/>
      <c r="K42" s="65" t="s">
        <v>214</v>
      </c>
      <c r="L42" s="136">
        <v>34</v>
      </c>
      <c r="M42" s="179">
        <v>0.29</v>
      </c>
      <c r="N42" s="7"/>
      <c r="O42" s="283"/>
      <c r="P42" s="7"/>
      <c r="Q42" s="178"/>
      <c r="R42" s="147"/>
      <c r="S42" s="137"/>
      <c r="T42" s="7"/>
      <c r="U42" s="182">
        <v>6.79</v>
      </c>
      <c r="V42" s="146">
        <v>6.83</v>
      </c>
      <c r="W42" s="183">
        <v>6.82</v>
      </c>
      <c r="X42" s="7"/>
      <c r="Y42" s="178">
        <v>9.8</v>
      </c>
      <c r="Z42" s="136">
        <v>9.1</v>
      </c>
      <c r="AA42" s="137">
        <v>9.6</v>
      </c>
      <c r="AB42" s="7"/>
      <c r="AC42" s="182">
        <v>4</v>
      </c>
      <c r="AD42" s="147">
        <v>0.1</v>
      </c>
      <c r="AE42" s="179">
        <v>0</v>
      </c>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87.57097791798107</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119593</v>
      </c>
      <c r="D44" s="187">
        <f>(IF(((SUM(D12:D42))=0)," ",(SUM(D12:D42))))</f>
        <v>119.59299999999998</v>
      </c>
      <c r="E44" s="158" t="s">
        <v>148</v>
      </c>
      <c r="F44" s="159" t="s">
        <v>148</v>
      </c>
      <c r="G44" s="186">
        <f>(SUM(G12:G42))</f>
        <v>0</v>
      </c>
      <c r="H44" s="150">
        <f>(IF(((SUM(H12:H42))=0)," ",(SUM(H12:H42))))</f>
        <v>27900</v>
      </c>
      <c r="I44" s="157">
        <f>(IF(((SUM(I12:I42))=0)," ",(SUM(I12:I42))))</f>
        <v>39750</v>
      </c>
      <c r="J44" s="7"/>
      <c r="K44" s="161" t="s">
        <v>148</v>
      </c>
      <c r="L44" s="162" t="s">
        <v>148</v>
      </c>
      <c r="M44" s="163">
        <f>(IF(((SUM(M12:M42))=0)," ",(SUM(M11:M42))))</f>
        <v>5.1</v>
      </c>
      <c r="N44" s="7"/>
      <c r="O44" s="164">
        <f>(IF(((SUM(O12:O42))=0),"0.0",(SUM(O11:O42))))</f>
        <v>4</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379520</v>
      </c>
      <c r="AY44" s="162" t="s">
        <v>148</v>
      </c>
      <c r="AZ44" s="173">
        <f>(IF(((SUM(AZ12:AZ42))=0)," ",(SUM(AZ12:AZ42))))</f>
        <v>24.5</v>
      </c>
      <c r="BA44" s="160">
        <f>(IF(((SUM(BA12:BA42))=0)," ",(SUM(BA12:BA42))))</f>
        <v>186.00000000000003</v>
      </c>
      <c r="BB44" s="168" t="s">
        <v>148</v>
      </c>
      <c r="BC44" s="160">
        <f>(IF(((SUM(BC12:BC42))=0)," ",(SUM(BC12:BC42))))</f>
        <v>148</v>
      </c>
      <c r="BD44" s="150">
        <f>(IF(((SUM(BD12:BD42))=0)," ",(SUM(BD12:BD42))))</f>
        <v>9967.5</v>
      </c>
      <c r="BE44" s="171" t="s">
        <v>148</v>
      </c>
      <c r="BF44" s="7"/>
      <c r="BG44" s="160">
        <f>(IF(((SUM(BG12:BG42))=0)," ",(SUM(BG12:BG42))))</f>
        <v>148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5.024</v>
      </c>
      <c r="E45" s="176">
        <f>(IF((SUM(E12:E42))=0," ",(MAX(E12:E42))))</f>
        <v>9</v>
      </c>
      <c r="F45" s="177">
        <f>(IF((SUM(F12:F42))=0," ",(MAX(F12:F42))))</f>
        <v>2.8</v>
      </c>
      <c r="G45" s="176">
        <f>(MAX(G12:G42))</f>
        <v>0</v>
      </c>
      <c r="H45" s="136">
        <f>(IF((SUM(H12:H42))=0," ",(MAX(H12:H42))))</f>
        <v>6000</v>
      </c>
      <c r="I45" s="137">
        <f>(IF((SUM(I12:I42))=0," ",(MAX(I12:I42))))</f>
        <v>5500</v>
      </c>
      <c r="J45" s="7"/>
      <c r="K45" s="143" t="s">
        <v>148</v>
      </c>
      <c r="L45" s="146">
        <f>(IF((SUM(L12:L42))=0," ",(MAX(L12:L42))))</f>
        <v>41.9</v>
      </c>
      <c r="M45" s="179">
        <f>(IF((SUM(M12:M42))=0," ",(MAX(M12:M42))))</f>
        <v>1.4</v>
      </c>
      <c r="N45" s="7"/>
      <c r="O45" s="180" t="s">
        <v>148</v>
      </c>
      <c r="P45" s="7"/>
      <c r="Q45" s="181" t="s">
        <v>148</v>
      </c>
      <c r="R45" s="191" t="str">
        <f>(IF(((SUM(R12:R42))=0),"-",(MAX(R12:R42))))</f>
        <v>-</v>
      </c>
      <c r="S45" s="192" t="str">
        <f>(IF(((SUM(S12:S42))=0),"-",(MAX(S12:S42))))</f>
        <v>-</v>
      </c>
      <c r="T45" s="7"/>
      <c r="U45" s="182">
        <f>(IF((SUM(U12:U42))=0," ",(MAX(U12:U42))))</f>
        <v>6.92</v>
      </c>
      <c r="V45" s="146">
        <f>(IF((SUM(V12:V42))=0," ",(MAX(V12:V42))))</f>
        <v>7.4</v>
      </c>
      <c r="W45" s="183">
        <f>(IF((SUM(W12:W42))=0," ",(MAX(W12:W42))))</f>
        <v>7.07</v>
      </c>
      <c r="X45" s="7"/>
      <c r="Y45" s="178">
        <f>(IF((SUM(Y12:Y42))=0," ",(MAX(Y12:Y42))))</f>
        <v>10.6</v>
      </c>
      <c r="Z45" s="136">
        <f>(IF((SUM(Z12:Z42))=0," ",(MAX(Z12:Z42))))</f>
        <v>10.4</v>
      </c>
      <c r="AA45" s="137">
        <f>(IF((SUM(AA12:AA42))=0," ",(MAX(AA12:AA42))))</f>
        <v>10.9</v>
      </c>
      <c r="AB45" s="7"/>
      <c r="AC45" s="182">
        <f>(IF((SUM(AC12:AC42))=0," ",(MAX(AC12:AC42))))</f>
        <v>6.5</v>
      </c>
      <c r="AD45" s="147">
        <f>(IF((SUM(AD12:AD42))=0," ",(MAX(AD12:AD42))))</f>
        <v>0.5</v>
      </c>
      <c r="AE45" s="179">
        <f>(IF((COUNT(AE12:AE42))=0," ",(MAX(AE12:AE42))))</f>
        <v>0.01</v>
      </c>
      <c r="AF45" s="7"/>
      <c r="AG45" s="22" t="str">
        <f>($A45)</f>
        <v>Maximum</v>
      </c>
      <c r="AH45" s="7"/>
      <c r="AI45" s="136">
        <f aca="true" t="shared" si="9" ref="AI45:AO45">(IF((SUM(AI12:AI42))=0," ",(MAX(AI12:AI42))))</f>
        <v>196</v>
      </c>
      <c r="AJ45" s="136">
        <f t="shared" si="9"/>
        <v>5556.14136</v>
      </c>
      <c r="AK45" s="178">
        <f t="shared" si="9"/>
        <v>125</v>
      </c>
      <c r="AL45" s="137">
        <f t="shared" si="9"/>
        <v>3648.75</v>
      </c>
      <c r="AM45" s="178">
        <f t="shared" si="9"/>
        <v>18</v>
      </c>
      <c r="AN45" s="137">
        <f t="shared" si="9"/>
        <v>676.2905999999999</v>
      </c>
      <c r="AO45" s="184">
        <f t="shared" si="9"/>
        <v>13</v>
      </c>
      <c r="AP45" s="7"/>
      <c r="AQ45" s="178">
        <f aca="true" t="shared" si="10" ref="AQ45:AV45">(IF((SUM(AQ12:AQ42))=0," ",(MAX(AQ12:AQ42))))</f>
        <v>182</v>
      </c>
      <c r="AR45" s="137">
        <f t="shared" si="10"/>
        <v>5500.79712</v>
      </c>
      <c r="AS45" s="178">
        <f t="shared" si="10"/>
        <v>58</v>
      </c>
      <c r="AT45" s="137">
        <f t="shared" si="10"/>
        <v>1693.02</v>
      </c>
      <c r="AU45" s="178">
        <f t="shared" si="10"/>
        <v>21</v>
      </c>
      <c r="AV45" s="137">
        <f t="shared" si="10"/>
        <v>647.6260199999999</v>
      </c>
      <c r="AW45" s="7"/>
      <c r="AX45" s="181" t="s">
        <v>148</v>
      </c>
      <c r="AY45" s="146">
        <f>(IF((SUM(AY12:AY42))=0," ",(MAX(AY12:AY42))))</f>
        <v>5</v>
      </c>
      <c r="AZ45" s="185" t="s">
        <v>148</v>
      </c>
      <c r="BA45" s="181" t="s">
        <v>148</v>
      </c>
      <c r="BB45" s="183">
        <f>(IF((SUM(BB12:BB42))=0," ",(MAX(BB12:BB42))))</f>
        <v>34</v>
      </c>
      <c r="BC45" s="181" t="s">
        <v>148</v>
      </c>
      <c r="BD45" s="142" t="s">
        <v>148</v>
      </c>
      <c r="BE45" s="179">
        <f>(IF((SUM(BE12:BE42))=0," ",(MAX(BE12:BE42))))</f>
        <v>12.4</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2.838</v>
      </c>
      <c r="E46" s="186">
        <f>(IF((SUM(E12:E42))=0," ",(MIN(E12:E42))))</f>
        <v>4.4</v>
      </c>
      <c r="F46" s="187">
        <f>(IF((SUM(F12:F42))=0," ",(MIN(F12:F42))))</f>
        <v>1</v>
      </c>
      <c r="G46" s="186">
        <f>(MIN(G12:G42))</f>
        <v>0</v>
      </c>
      <c r="H46" s="150">
        <f>(IF((SUM(H12:H42))=0," ",(MIN(H12:H42))))</f>
        <v>0</v>
      </c>
      <c r="I46" s="157">
        <f>(IF((SUM(I12:I42))=0," ",(MIN(I12:I42))))</f>
        <v>0</v>
      </c>
      <c r="J46" s="7"/>
      <c r="K46" s="161" t="s">
        <v>148</v>
      </c>
      <c r="L46" s="153">
        <f>(IF((SUM(L12:L42))=0," ",(MIN(L12:L42))))</f>
        <v>23</v>
      </c>
      <c r="M46" s="163">
        <f>(IF((SUM(M12:M42))=0," ",(MIN(M12:M42))))</f>
        <v>0</v>
      </c>
      <c r="N46" s="7"/>
      <c r="O46" s="188" t="s">
        <v>148</v>
      </c>
      <c r="P46" s="7"/>
      <c r="Q46" s="169" t="s">
        <v>148</v>
      </c>
      <c r="R46" s="165" t="str">
        <f>(IF(((SUM(R12:R42))=0),"-",(MIN(R12:R42))))</f>
        <v>-</v>
      </c>
      <c r="S46" s="166" t="str">
        <f>(IF(((SUM(S12:S42))=0),"-",(MIN(S12:S42))))</f>
        <v>-</v>
      </c>
      <c r="T46" s="7"/>
      <c r="U46" s="189">
        <f>(IF((SUM(U12:U42))=0," ",(MIN(U12:U42))))</f>
        <v>5.9</v>
      </c>
      <c r="V46" s="153">
        <f>(IF((SUM(V12:V42))=0," ",(MIN(V12:V42))))</f>
        <v>6.05</v>
      </c>
      <c r="W46" s="173">
        <f>(IF((SUM(W12:W42))=0," ",(MIN(W12:W42))))</f>
        <v>6.11</v>
      </c>
      <c r="X46" s="7"/>
      <c r="Y46" s="160">
        <f aca="true" t="shared" si="11" ref="Y46:AD46">(IF((SUM(Y12:Y42))=0," ",(MIN(Y12:Y42))))</f>
        <v>8.3</v>
      </c>
      <c r="Z46" s="150">
        <f t="shared" si="11"/>
        <v>7.6</v>
      </c>
      <c r="AA46" s="157">
        <f t="shared" si="11"/>
        <v>6.7</v>
      </c>
      <c r="AB46" s="7" t="str">
        <f t="shared" si="11"/>
        <v> </v>
      </c>
      <c r="AC46" s="189">
        <f t="shared" si="11"/>
        <v>1</v>
      </c>
      <c r="AD46" s="152">
        <f t="shared" si="11"/>
        <v>0</v>
      </c>
      <c r="AE46" s="163">
        <f>(IF((COUNT(AE12:AE42))=0," ",(MIN(AE12:AE42))))</f>
        <v>0</v>
      </c>
      <c r="AF46" s="7"/>
      <c r="AG46" s="22" t="str">
        <f>($A46)</f>
        <v>Minimum</v>
      </c>
      <c r="AH46" s="7"/>
      <c r="AI46" s="150">
        <f aca="true" t="shared" si="12" ref="AI46:AO46">(IF((SUM(AI12:AI42))=0," ",(MIN(AI12:AI42))))</f>
        <v>98</v>
      </c>
      <c r="AJ46" s="150">
        <f t="shared" si="12"/>
        <v>3190.2585000000004</v>
      </c>
      <c r="AK46" s="160">
        <f t="shared" si="12"/>
        <v>81</v>
      </c>
      <c r="AL46" s="157">
        <f t="shared" si="12"/>
        <v>2479.2318</v>
      </c>
      <c r="AM46" s="160">
        <f t="shared" si="12"/>
        <v>8</v>
      </c>
      <c r="AN46" s="157">
        <f t="shared" si="12"/>
        <v>263.74415999999997</v>
      </c>
      <c r="AO46" s="190">
        <f t="shared" si="12"/>
        <v>8</v>
      </c>
      <c r="AP46" s="7"/>
      <c r="AQ46" s="160">
        <f aca="true" t="shared" si="13" ref="AQ46:AV46">(IF((SUM(AQ12:AQ42))=0," ",(MIN(AQ12:AQ42))))</f>
        <v>92</v>
      </c>
      <c r="AR46" s="157">
        <f t="shared" si="13"/>
        <v>3428.7825</v>
      </c>
      <c r="AS46" s="160">
        <f t="shared" si="13"/>
        <v>25</v>
      </c>
      <c r="AT46" s="157">
        <f t="shared" si="13"/>
        <v>994.5449999999998</v>
      </c>
      <c r="AU46" s="160">
        <f t="shared" si="13"/>
        <v>8</v>
      </c>
      <c r="AV46" s="157">
        <f t="shared" si="13"/>
        <v>278.42256</v>
      </c>
      <c r="AW46" s="7"/>
      <c r="AX46" s="169" t="s">
        <v>148</v>
      </c>
      <c r="AY46" s="153">
        <f>(IF((SUM(AY12:AY42))=0," ",(MIN(AY12:AY42))))</f>
        <v>3</v>
      </c>
      <c r="AZ46" s="168" t="s">
        <v>148</v>
      </c>
      <c r="BA46" s="169" t="s">
        <v>148</v>
      </c>
      <c r="BB46" s="173">
        <f>(IF((SUM(BB12:BB42))=0," ",(MIN(BB12:BB42))))</f>
        <v>30</v>
      </c>
      <c r="BC46" s="169" t="s">
        <v>148</v>
      </c>
      <c r="BD46" s="170" t="s">
        <v>148</v>
      </c>
      <c r="BE46" s="163">
        <f>(IF((SUM(BE12:BE42))=0," ",(MIN(BE12:BE42))))</f>
        <v>12.33</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3.8578387096774187</v>
      </c>
      <c r="E47" s="176">
        <f>(IF((SUM(E12:E42))=0," ",(AVERAGE(E12:E42))))</f>
        <v>5.454838709677421</v>
      </c>
      <c r="F47" s="177">
        <f>(IF((SUM(F12:F42))=0," ",(AVERAGE(F12:F42))))</f>
        <v>1.938709677419355</v>
      </c>
      <c r="G47" s="176" t="str">
        <f>(IF((SUM(G12:G42))=0,"0.000",(AVERAGE(G12:G42))))</f>
        <v>0.000</v>
      </c>
      <c r="H47" s="136">
        <f>(IF((SUM(H12:H42))=0," ",(AVERAGE(H12:H42))))</f>
        <v>900</v>
      </c>
      <c r="I47" s="137">
        <f>(IF((SUM(I12:I42))=0," ",(AVERAGE(I12:I42))))</f>
        <v>1282.258064516129</v>
      </c>
      <c r="J47" s="7"/>
      <c r="K47" s="143" t="s">
        <v>148</v>
      </c>
      <c r="L47" s="146">
        <f>(IF((SUM(L12:L42))=0," ",(AVERAGE(L12:L42))))</f>
        <v>32.23225806451612</v>
      </c>
      <c r="M47" s="179">
        <f>(IF((SUM(M12:M42))=0," ",(AVERAGE(M12:M42))))</f>
        <v>0.16451612903225804</v>
      </c>
      <c r="N47" s="7"/>
      <c r="O47" s="180" t="s">
        <v>148</v>
      </c>
      <c r="P47" s="7"/>
      <c r="Q47" s="181" t="s">
        <v>148</v>
      </c>
      <c r="R47" s="191" t="s">
        <v>148</v>
      </c>
      <c r="S47" s="192" t="s">
        <v>148</v>
      </c>
      <c r="T47" s="7"/>
      <c r="U47" s="182">
        <f>(IF((SUM(U12:U42))=0," ",(AVERAGE(U12:U42))))</f>
        <v>6.526774193548386</v>
      </c>
      <c r="V47" s="146">
        <f>(IF((SUM(V12:V42))=0," ",(AVERAGE(V12:V42))))</f>
        <v>6.660645161290321</v>
      </c>
      <c r="W47" s="183">
        <f>(IF((SUM(W12:W42))=0," ",(AVERAGE(W12:W42))))</f>
        <v>6.666774193548387</v>
      </c>
      <c r="X47" s="7"/>
      <c r="Y47" s="178">
        <f>(IF((SUM(Y12:Y42))=0," ",(AVERAGE(Y12:Y42))))</f>
        <v>9.777419354838706</v>
      </c>
      <c r="Z47" s="136">
        <f>(IF((SUM(Z12:Z42))=0," ",(AVERAGE(Z12:Z42))))</f>
        <v>8.88709677419355</v>
      </c>
      <c r="AA47" s="137">
        <f>(IF((SUM(AA12:AA42))=0," ",(AVERAGE(AA12:AA42))))</f>
        <v>9.096774193548388</v>
      </c>
      <c r="AB47" s="7"/>
      <c r="AC47" s="182">
        <f>(IF((SUM(AC12:AC42))=0," ",(AVERAGE(AC12:AC42))))</f>
        <v>3.4193548387096775</v>
      </c>
      <c r="AD47" s="147">
        <f>(IF((SUM(AD12:AD42))=0," ",(AVERAGE(AD12:AD42))))</f>
        <v>0.07935483870967744</v>
      </c>
      <c r="AE47" s="179">
        <f>(IF((COUNT(AE12:AE42))=0," ",(AVERAGE(AE12:AE42))))</f>
        <v>0.0025806451612903226</v>
      </c>
      <c r="AF47" s="7"/>
      <c r="AG47" s="22" t="str">
        <f>($A47)</f>
        <v>Average</v>
      </c>
      <c r="AH47" s="7"/>
      <c r="AI47" s="136">
        <f aca="true" t="shared" si="14" ref="AI47:AO47">(IF((SUM(AI12:AI42))=0," ",(AVERAGE(AI12:AI42))))</f>
        <v>135.75</v>
      </c>
      <c r="AJ47" s="136">
        <f t="shared" si="14"/>
        <v>4386.602309999999</v>
      </c>
      <c r="AK47" s="178">
        <f t="shared" si="14"/>
        <v>103</v>
      </c>
      <c r="AL47" s="137">
        <f t="shared" si="14"/>
        <v>3063.9909</v>
      </c>
      <c r="AM47" s="178">
        <f t="shared" si="14"/>
        <v>13.916666666666666</v>
      </c>
      <c r="AN47" s="137">
        <f t="shared" si="14"/>
        <v>454.30204000000003</v>
      </c>
      <c r="AO47" s="184">
        <f t="shared" si="14"/>
        <v>10.5</v>
      </c>
      <c r="AP47" s="7"/>
      <c r="AQ47" s="178">
        <f aca="true" t="shared" si="15" ref="AQ47:AV47">(IF((SUM(AQ12:AQ42))=0," ",(AVERAGE(AQ12:AQ42))))</f>
        <v>132.08333333333334</v>
      </c>
      <c r="AR47" s="137">
        <f t="shared" si="15"/>
        <v>4261.69552</v>
      </c>
      <c r="AS47" s="178">
        <f t="shared" si="15"/>
        <v>44.666666666666664</v>
      </c>
      <c r="AT47" s="137">
        <f t="shared" si="15"/>
        <v>1416.1876</v>
      </c>
      <c r="AU47" s="178">
        <f t="shared" si="15"/>
        <v>16.416666666666668</v>
      </c>
      <c r="AV47" s="137">
        <f t="shared" si="15"/>
        <v>532.94129</v>
      </c>
      <c r="AW47" s="7"/>
      <c r="AX47" s="178">
        <f aca="true" t="shared" si="16" ref="AX47:BE47">(IF((SUM(AX12:AX42))=0," ",(AVERAGE(AX12:AX42))))</f>
        <v>47440</v>
      </c>
      <c r="AY47" s="146">
        <f t="shared" si="16"/>
        <v>4</v>
      </c>
      <c r="AZ47" s="183">
        <f t="shared" si="16"/>
        <v>3.0625</v>
      </c>
      <c r="BA47" s="178">
        <f t="shared" si="16"/>
        <v>23.250000000000004</v>
      </c>
      <c r="BB47" s="183">
        <f t="shared" si="16"/>
        <v>32.25</v>
      </c>
      <c r="BC47" s="178">
        <f t="shared" si="16"/>
        <v>18.5</v>
      </c>
      <c r="BD47" s="136">
        <f t="shared" si="16"/>
        <v>1423.9285714285713</v>
      </c>
      <c r="BE47" s="179">
        <f t="shared" si="16"/>
        <v>12.375714285714285</v>
      </c>
      <c r="BF47" s="7"/>
      <c r="BG47" s="178">
        <f>(IF((SUM(BG12:BG42))=0," ",(AVERAGE(BG12:BG42))))</f>
        <v>18.5</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89.64341857559455</v>
      </c>
      <c r="AO49" s="13"/>
      <c r="AP49" s="7"/>
      <c r="AQ49" s="13"/>
      <c r="AR49" s="13"/>
      <c r="AS49" s="338" t="s">
        <v>113</v>
      </c>
      <c r="AT49" s="339"/>
      <c r="AU49" s="148">
        <f>(IF(((SUM(AQ12:AQ42))=0)," ",(((AQ47-AU47)/AQ47)*100)))</f>
        <v>87.57097791798107</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t="s">
        <v>217</v>
      </c>
      <c r="AI50" s="13" t="s">
        <v>219</v>
      </c>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t="s">
        <v>218</v>
      </c>
      <c r="AI51" s="13" t="s">
        <v>220</v>
      </c>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4.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195</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April</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April</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225</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6953188</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6957274</v>
      </c>
      <c r="D12" s="126">
        <f aca="true" t="shared" si="0" ref="D12:D42">(IF(C12=0," ",((C12-C11)/1000)))</f>
        <v>4.086</v>
      </c>
      <c r="E12" s="271">
        <v>6.2</v>
      </c>
      <c r="F12" s="126">
        <v>2.8</v>
      </c>
      <c r="G12" s="73" t="str">
        <f aca="true" t="shared" si="1" ref="G12:G42">(IF(C12=0," ","0.00"))</f>
        <v>0.00</v>
      </c>
      <c r="H12" s="72">
        <v>0</v>
      </c>
      <c r="I12" s="272">
        <v>0</v>
      </c>
      <c r="J12" s="7"/>
      <c r="K12" s="62" t="s">
        <v>214</v>
      </c>
      <c r="L12" s="72">
        <v>44.7</v>
      </c>
      <c r="M12" s="266">
        <v>0.19</v>
      </c>
      <c r="N12" s="7"/>
      <c r="O12" s="164"/>
      <c r="P12" s="7"/>
      <c r="Q12" s="212"/>
      <c r="R12" s="213"/>
      <c r="S12" s="214"/>
      <c r="T12" s="7"/>
      <c r="U12" s="267">
        <v>6.9</v>
      </c>
      <c r="V12" s="268">
        <v>6.78</v>
      </c>
      <c r="W12" s="269">
        <v>6.76</v>
      </c>
      <c r="X12" s="7"/>
      <c r="Y12" s="212">
        <v>9.4</v>
      </c>
      <c r="Z12" s="273">
        <v>9.3</v>
      </c>
      <c r="AA12" s="214">
        <v>9.7</v>
      </c>
      <c r="AB12" s="7"/>
      <c r="AC12" s="267">
        <v>7.5</v>
      </c>
      <c r="AD12" s="213">
        <v>0.01</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432.56757230769233</v>
      </c>
      <c r="BR12" s="149">
        <f>MAX(AN12:AN42)</f>
        <v>1011.1749599999999</v>
      </c>
      <c r="BS12" s="22" t="s">
        <v>125</v>
      </c>
      <c r="BT12" s="22"/>
      <c r="BU12" s="149">
        <f>(IF(((SUM(AM12:AM42))=0)," ",(AVERAGE(AM12:AM42))))</f>
        <v>11.76923076923077</v>
      </c>
      <c r="BV12" s="52">
        <f>(CG23)</f>
        <v>13</v>
      </c>
      <c r="BW12" s="149">
        <f>MAX(AM12:AM42)</f>
        <v>17</v>
      </c>
      <c r="BX12" s="22" t="s">
        <v>127</v>
      </c>
      <c r="BY12" s="22"/>
      <c r="BZ12" s="296">
        <v>0</v>
      </c>
      <c r="CA12" s="197" t="s">
        <v>47</v>
      </c>
      <c r="CB12" s="22">
        <v>24</v>
      </c>
      <c r="CC12" s="125"/>
      <c r="CD12" s="7"/>
      <c r="CE12" s="20"/>
      <c r="CF12" s="16" t="s">
        <v>137</v>
      </c>
      <c r="CG12" s="149">
        <f>(IF(((SUM(AM13:AM15))=0)," ",(AVERAGE(AM13:AM15))))</f>
        <v>10.666666666666666</v>
      </c>
      <c r="CH12" s="149">
        <f>(IF(((SUM(AN13:AN15))=0)," ",(AVERAGE(AN13:AN15))))</f>
        <v>405.72432000000003</v>
      </c>
      <c r="CI12" s="149"/>
      <c r="CJ12" s="149">
        <f>(IF(((SUM(AU13:AU15))=0)," ",(AVERAGE(AU13:AU15))))</f>
        <v>14.666666666666666</v>
      </c>
      <c r="CK12" s="149">
        <f>(IF(((SUM(AV13:AV15))=0)," ",(AVERAGE(AV13:AV15))))</f>
        <v>558.06832</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6961753</v>
      </c>
      <c r="D13" s="126">
        <f t="shared" si="0"/>
        <v>4.479</v>
      </c>
      <c r="E13" s="271">
        <v>6</v>
      </c>
      <c r="F13" s="126">
        <v>2.6</v>
      </c>
      <c r="G13" s="73" t="str">
        <f t="shared" si="1"/>
        <v>0.00</v>
      </c>
      <c r="H13" s="72">
        <v>4900</v>
      </c>
      <c r="I13" s="272">
        <v>1000</v>
      </c>
      <c r="J13" s="7"/>
      <c r="K13" s="62" t="s">
        <v>207</v>
      </c>
      <c r="L13" s="72">
        <v>38.7</v>
      </c>
      <c r="M13" s="266">
        <v>0.01</v>
      </c>
      <c r="N13" s="7"/>
      <c r="O13" s="281"/>
      <c r="P13" s="7"/>
      <c r="Q13" s="215"/>
      <c r="R13" s="216"/>
      <c r="S13" s="217"/>
      <c r="T13" s="7"/>
      <c r="U13" s="267">
        <v>6.63</v>
      </c>
      <c r="V13" s="268">
        <v>6.62</v>
      </c>
      <c r="W13" s="269">
        <v>6.54</v>
      </c>
      <c r="X13" s="7"/>
      <c r="Y13" s="212">
        <v>10.3</v>
      </c>
      <c r="Z13" s="273">
        <v>9.5</v>
      </c>
      <c r="AA13" s="214">
        <v>9.9</v>
      </c>
      <c r="AB13" s="7"/>
      <c r="AC13" s="267">
        <v>3</v>
      </c>
      <c r="AD13" s="213">
        <v>0.01</v>
      </c>
      <c r="AE13" s="274">
        <v>0</v>
      </c>
      <c r="AF13" s="7"/>
      <c r="AG13" s="39">
        <f t="shared" si="2"/>
        <v>2</v>
      </c>
      <c r="AH13" s="7"/>
      <c r="AI13" s="275">
        <v>142</v>
      </c>
      <c r="AJ13" s="49">
        <f t="shared" si="3"/>
        <v>5304.39012</v>
      </c>
      <c r="AK13" s="275"/>
      <c r="AL13" s="49">
        <f t="shared" si="4"/>
      </c>
      <c r="AM13" s="275">
        <v>11</v>
      </c>
      <c r="AN13" s="49">
        <f t="shared" si="5"/>
        <v>410.90346</v>
      </c>
      <c r="AO13" s="49">
        <v>8</v>
      </c>
      <c r="AP13" s="7"/>
      <c r="AQ13" s="277">
        <v>117</v>
      </c>
      <c r="AR13" s="49">
        <f t="shared" si="6"/>
        <v>4370.51862</v>
      </c>
      <c r="AS13" s="275"/>
      <c r="AT13" s="49">
        <f t="shared" si="7"/>
      </c>
      <c r="AU13" s="275">
        <v>16</v>
      </c>
      <c r="AV13" s="49">
        <f t="shared" si="8"/>
        <v>597.67776</v>
      </c>
      <c r="AW13" s="7"/>
      <c r="AX13" s="277">
        <v>79084</v>
      </c>
      <c r="AY13" s="278">
        <v>2</v>
      </c>
      <c r="AZ13" s="279">
        <v>4.75</v>
      </c>
      <c r="BA13" s="275">
        <v>34.1</v>
      </c>
      <c r="BB13" s="279">
        <v>29</v>
      </c>
      <c r="BC13" s="275">
        <v>24</v>
      </c>
      <c r="BD13" s="275">
        <v>1995</v>
      </c>
      <c r="BE13" s="280">
        <v>12.28</v>
      </c>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6966408</v>
      </c>
      <c r="D14" s="126">
        <f t="shared" si="0"/>
        <v>4.655</v>
      </c>
      <c r="E14" s="271">
        <v>5.8</v>
      </c>
      <c r="F14" s="126">
        <v>2.3</v>
      </c>
      <c r="G14" s="73" t="str">
        <f t="shared" si="1"/>
        <v>0.00</v>
      </c>
      <c r="H14" s="72">
        <v>200</v>
      </c>
      <c r="I14" s="272">
        <v>5000</v>
      </c>
      <c r="J14" s="7"/>
      <c r="K14" s="62" t="s">
        <v>207</v>
      </c>
      <c r="L14" s="72">
        <v>40.6</v>
      </c>
      <c r="M14" s="266">
        <v>0</v>
      </c>
      <c r="N14" s="7"/>
      <c r="O14" s="281"/>
      <c r="P14" s="7"/>
      <c r="Q14" s="215" t="s">
        <v>10</v>
      </c>
      <c r="R14" s="216" t="s">
        <v>10</v>
      </c>
      <c r="S14" s="217" t="s">
        <v>10</v>
      </c>
      <c r="T14" s="7"/>
      <c r="U14" s="267">
        <v>6.86</v>
      </c>
      <c r="V14" s="268">
        <v>6.8</v>
      </c>
      <c r="W14" s="269">
        <v>6.86</v>
      </c>
      <c r="X14" s="7"/>
      <c r="Y14" s="212">
        <v>9.2</v>
      </c>
      <c r="Z14" s="273">
        <v>9.1</v>
      </c>
      <c r="AA14" s="214">
        <v>9.6</v>
      </c>
      <c r="AB14" s="7"/>
      <c r="AC14" s="267">
        <v>4</v>
      </c>
      <c r="AD14" s="213">
        <v>0.01</v>
      </c>
      <c r="AE14" s="274">
        <v>0.01</v>
      </c>
      <c r="AF14" s="7"/>
      <c r="AG14" s="39">
        <f t="shared" si="2"/>
        <v>3</v>
      </c>
      <c r="AH14" s="7"/>
      <c r="AI14" s="275">
        <v>83</v>
      </c>
      <c r="AJ14" s="49">
        <f t="shared" si="3"/>
        <v>3222.2841</v>
      </c>
      <c r="AK14" s="275"/>
      <c r="AL14" s="49">
        <f t="shared" si="4"/>
      </c>
      <c r="AM14" s="275">
        <v>9</v>
      </c>
      <c r="AN14" s="49">
        <f t="shared" si="5"/>
        <v>349.40430000000003</v>
      </c>
      <c r="AO14" s="49">
        <v>7</v>
      </c>
      <c r="AP14" s="7"/>
      <c r="AQ14" s="277">
        <v>96</v>
      </c>
      <c r="AR14" s="49">
        <f t="shared" si="6"/>
        <v>3726.9791999999998</v>
      </c>
      <c r="AS14" s="275"/>
      <c r="AT14" s="49">
        <f t="shared" si="7"/>
      </c>
      <c r="AU14" s="275">
        <v>14</v>
      </c>
      <c r="AV14" s="49">
        <f t="shared" si="8"/>
        <v>543.5178</v>
      </c>
      <c r="AW14" s="7"/>
      <c r="AX14" s="277"/>
      <c r="AY14" s="278"/>
      <c r="AZ14" s="279"/>
      <c r="BA14" s="275"/>
      <c r="BB14" s="279"/>
      <c r="BC14" s="275"/>
      <c r="BD14" s="275"/>
      <c r="BE14" s="280"/>
      <c r="BF14" s="7"/>
      <c r="BG14" s="277">
        <v>24</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13</v>
      </c>
      <c r="CH14" s="149">
        <f>(IF(((SUM(AN20:AN22))=0)," ",(AVERAGE(AN20:AN22))))</f>
        <v>479.42211999999995</v>
      </c>
      <c r="CI14" s="149"/>
      <c r="CJ14" s="149">
        <f>(IF(((SUM(AU20:AU22))=0)," ",(AVERAGE(AU20:AU22))))</f>
        <v>10.333333333333334</v>
      </c>
      <c r="CK14" s="149">
        <f>(IF(((SUM(AV20:AV22))=0)," ",(AVERAGE(AV20:AV22))))</f>
        <v>381.64395999999994</v>
      </c>
      <c r="CL14" s="63"/>
      <c r="CM14" s="220">
        <f>(AVERAGE(AE17:AE23))</f>
        <v>0.0014285714285714286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6970973</v>
      </c>
      <c r="D15" s="126">
        <f t="shared" si="0"/>
        <v>4.565</v>
      </c>
      <c r="E15" s="271">
        <v>5.6</v>
      </c>
      <c r="F15" s="126">
        <v>2.9</v>
      </c>
      <c r="G15" s="73" t="str">
        <f t="shared" si="1"/>
        <v>0.00</v>
      </c>
      <c r="H15" s="72">
        <v>0</v>
      </c>
      <c r="I15" s="272">
        <v>2000</v>
      </c>
      <c r="J15" s="7"/>
      <c r="K15" s="62" t="s">
        <v>209</v>
      </c>
      <c r="L15" s="72">
        <v>38.1</v>
      </c>
      <c r="M15" s="266">
        <v>0.55</v>
      </c>
      <c r="N15" s="7"/>
      <c r="O15" s="281"/>
      <c r="P15" s="7"/>
      <c r="Q15" s="215"/>
      <c r="R15" s="216"/>
      <c r="S15" s="217"/>
      <c r="T15" s="7"/>
      <c r="U15" s="267">
        <v>6.74</v>
      </c>
      <c r="V15" s="268">
        <v>6.73</v>
      </c>
      <c r="W15" s="269">
        <v>6.69</v>
      </c>
      <c r="X15" s="7"/>
      <c r="Y15" s="212">
        <v>9.8</v>
      </c>
      <c r="Z15" s="273">
        <v>9</v>
      </c>
      <c r="AA15" s="214">
        <v>9.6</v>
      </c>
      <c r="AB15" s="7"/>
      <c r="AC15" s="267">
        <v>3</v>
      </c>
      <c r="AD15" s="213">
        <v>0.01</v>
      </c>
      <c r="AE15" s="274">
        <v>0</v>
      </c>
      <c r="AF15" s="7"/>
      <c r="AG15" s="39">
        <f t="shared" si="2"/>
        <v>4</v>
      </c>
      <c r="AH15" s="7"/>
      <c r="AI15" s="275">
        <v>133</v>
      </c>
      <c r="AJ15" s="49">
        <f t="shared" si="3"/>
        <v>5063.589300000001</v>
      </c>
      <c r="AK15" s="275">
        <v>61</v>
      </c>
      <c r="AL15" s="49">
        <f t="shared" si="4"/>
        <v>2322.3981000000003</v>
      </c>
      <c r="AM15" s="275">
        <v>12</v>
      </c>
      <c r="AN15" s="49">
        <f t="shared" si="5"/>
        <v>456.8652</v>
      </c>
      <c r="AO15" s="49">
        <v>9</v>
      </c>
      <c r="AP15" s="7"/>
      <c r="AQ15" s="277">
        <v>105</v>
      </c>
      <c r="AR15" s="49">
        <f t="shared" si="6"/>
        <v>3997.5705000000003</v>
      </c>
      <c r="AS15" s="275">
        <v>34</v>
      </c>
      <c r="AT15" s="49">
        <f t="shared" si="7"/>
        <v>1294.4514000000001</v>
      </c>
      <c r="AU15" s="275">
        <v>14</v>
      </c>
      <c r="AV15" s="49">
        <f t="shared" si="8"/>
        <v>533.0094</v>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6975840</v>
      </c>
      <c r="D16" s="127">
        <f t="shared" si="0"/>
        <v>4.867</v>
      </c>
      <c r="E16" s="282">
        <v>6</v>
      </c>
      <c r="F16" s="127">
        <v>2.8</v>
      </c>
      <c r="G16" s="147" t="str">
        <f t="shared" si="1"/>
        <v>0.00</v>
      </c>
      <c r="H16" s="136">
        <v>0</v>
      </c>
      <c r="I16" s="137">
        <v>0</v>
      </c>
      <c r="J16" s="7"/>
      <c r="K16" s="65" t="s">
        <v>208</v>
      </c>
      <c r="L16" s="136">
        <v>40.9</v>
      </c>
      <c r="M16" s="179">
        <v>0.03</v>
      </c>
      <c r="N16" s="7"/>
      <c r="O16" s="283"/>
      <c r="P16" s="7"/>
      <c r="Q16" s="215" t="s">
        <v>4</v>
      </c>
      <c r="R16" s="216" t="s">
        <v>4</v>
      </c>
      <c r="S16" s="217" t="s">
        <v>4</v>
      </c>
      <c r="T16" s="7"/>
      <c r="U16" s="284">
        <v>6.9</v>
      </c>
      <c r="V16" s="285">
        <v>6.85</v>
      </c>
      <c r="W16" s="286">
        <v>6.77</v>
      </c>
      <c r="X16" s="7"/>
      <c r="Y16" s="287">
        <v>9.4</v>
      </c>
      <c r="Z16" s="288">
        <v>8.9</v>
      </c>
      <c r="AA16" s="289">
        <v>9.4</v>
      </c>
      <c r="AB16" s="7"/>
      <c r="AC16" s="284">
        <v>2</v>
      </c>
      <c r="AD16" s="290">
        <v>0.01</v>
      </c>
      <c r="AE16" s="291">
        <v>0</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11</v>
      </c>
      <c r="CH16" s="149">
        <f>(IF(((SUM(AN27:AN29))=0)," ",(AVERAGE(AN27:AN29))))</f>
        <v>354.60567999999995</v>
      </c>
      <c r="CI16" s="149"/>
      <c r="CJ16" s="149">
        <f>(IF(((SUM(AU27:AU29))=0)," ",(AVERAGE(AU27:AU29))))</f>
        <v>12.666666666666666</v>
      </c>
      <c r="CK16" s="149">
        <f>(IF(((SUM(AV27:AV29))=0)," ",(AVERAGE(AV27:AV29))))</f>
        <v>407.8593599999999</v>
      </c>
      <c r="CL16" s="63"/>
      <c r="CM16" s="220">
        <f>(AVERAGE(AE24:AE30))</f>
        <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300" t="s">
        <v>217</v>
      </c>
      <c r="C17" s="72">
        <v>6980695</v>
      </c>
      <c r="D17" s="126">
        <f t="shared" si="0"/>
        <v>4.855</v>
      </c>
      <c r="E17" s="271">
        <f>(E18)</f>
        <v>6.1</v>
      </c>
      <c r="F17" s="126">
        <f>(F18)</f>
        <v>2.6</v>
      </c>
      <c r="G17" s="73" t="str">
        <f t="shared" si="1"/>
        <v>0.00</v>
      </c>
      <c r="H17" s="72">
        <v>0</v>
      </c>
      <c r="I17" s="272">
        <v>0</v>
      </c>
      <c r="J17" s="7"/>
      <c r="K17" s="62" t="s">
        <v>209</v>
      </c>
      <c r="L17" s="72">
        <v>39.4</v>
      </c>
      <c r="M17" s="266">
        <v>0</v>
      </c>
      <c r="N17" s="7"/>
      <c r="O17" s="281"/>
      <c r="P17" s="7"/>
      <c r="Q17" s="215"/>
      <c r="R17" s="216"/>
      <c r="S17" s="217"/>
      <c r="T17" s="7"/>
      <c r="U17" s="267">
        <v>6.94</v>
      </c>
      <c r="V17" s="268">
        <v>6.9</v>
      </c>
      <c r="W17" s="269">
        <v>6.8</v>
      </c>
      <c r="X17" s="7"/>
      <c r="Y17" s="212">
        <v>9.4</v>
      </c>
      <c r="Z17" s="273">
        <v>8.9</v>
      </c>
      <c r="AA17" s="214">
        <v>9.8</v>
      </c>
      <c r="AB17" s="7"/>
      <c r="AC17" s="267">
        <v>2</v>
      </c>
      <c r="AD17" s="213">
        <v>0.01</v>
      </c>
      <c r="AE17" s="274">
        <v>0</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6.07</v>
      </c>
      <c r="BV17" s="198" t="s">
        <v>148</v>
      </c>
      <c r="BW17" s="61">
        <f>MAX(W12:W42)</f>
        <v>6.95</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6985389</v>
      </c>
      <c r="D18" s="126">
        <f t="shared" si="0"/>
        <v>4.694</v>
      </c>
      <c r="E18" s="271">
        <v>6.1</v>
      </c>
      <c r="F18" s="126">
        <v>2.6</v>
      </c>
      <c r="G18" s="73" t="str">
        <f t="shared" si="1"/>
        <v>0.00</v>
      </c>
      <c r="H18" s="72">
        <v>2000</v>
      </c>
      <c r="I18" s="272">
        <v>3750</v>
      </c>
      <c r="J18" s="7"/>
      <c r="K18" s="62" t="s">
        <v>207</v>
      </c>
      <c r="L18" s="72">
        <v>38.2</v>
      </c>
      <c r="M18" s="266">
        <v>0</v>
      </c>
      <c r="N18" s="7"/>
      <c r="O18" s="281"/>
      <c r="P18" s="7"/>
      <c r="Q18" s="215" t="s">
        <v>4</v>
      </c>
      <c r="R18" s="216" t="s">
        <v>4</v>
      </c>
      <c r="S18" s="217" t="s">
        <v>4</v>
      </c>
      <c r="T18" s="7"/>
      <c r="U18" s="267">
        <v>6.73</v>
      </c>
      <c r="V18" s="268">
        <v>6.13</v>
      </c>
      <c r="W18" s="269">
        <v>6.45</v>
      </c>
      <c r="X18" s="7"/>
      <c r="Y18" s="212">
        <v>10</v>
      </c>
      <c r="Z18" s="273">
        <v>9.3</v>
      </c>
      <c r="AA18" s="214">
        <v>9.6</v>
      </c>
      <c r="AB18" s="7"/>
      <c r="AC18" s="267">
        <v>4</v>
      </c>
      <c r="AD18" s="213">
        <v>1.5</v>
      </c>
      <c r="AE18" s="274">
        <v>0</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70991</v>
      </c>
      <c r="AY18" s="278">
        <v>2</v>
      </c>
      <c r="AZ18" s="279">
        <v>4.75</v>
      </c>
      <c r="BA18" s="275">
        <v>40.3</v>
      </c>
      <c r="BB18" s="279">
        <v>30</v>
      </c>
      <c r="BC18" s="275">
        <v>21</v>
      </c>
      <c r="BD18" s="275"/>
      <c r="BE18" s="280"/>
      <c r="BF18" s="7"/>
      <c r="BG18" s="277">
        <v>21</v>
      </c>
      <c r="BH18" s="18" t="s">
        <v>215</v>
      </c>
      <c r="BI18" s="125" t="s">
        <v>216</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10.666666666666666</v>
      </c>
      <c r="CH18" s="149">
        <f>(IF(((SUM(AN34:AN36))=0)," ",(AVERAGE(AN34:AN36))))</f>
        <v>297.64904</v>
      </c>
      <c r="CI18" s="149"/>
      <c r="CJ18" s="149">
        <f>(IF(((SUM(AU34:AU36))=0)," ",(AVERAGE(AU34:AU36))))</f>
        <v>14</v>
      </c>
      <c r="CK18" s="149">
        <f>(IF(((SUM(AV34:AV36))=0)," ",(AVERAGE(AV34:AV36))))</f>
        <v>390.65672</v>
      </c>
      <c r="CL18" s="22"/>
      <c r="CM18" s="220">
        <f>(AVERAGE(AE31:AE37))</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6989996</v>
      </c>
      <c r="D19" s="126">
        <f t="shared" si="0"/>
        <v>4.607</v>
      </c>
      <c r="E19" s="271">
        <v>6</v>
      </c>
      <c r="F19" s="126">
        <v>2.3</v>
      </c>
      <c r="G19" s="73" t="str">
        <f t="shared" si="1"/>
        <v>0.00</v>
      </c>
      <c r="H19" s="72">
        <v>8000</v>
      </c>
      <c r="I19" s="272">
        <v>4000</v>
      </c>
      <c r="J19" s="7"/>
      <c r="K19" s="62" t="s">
        <v>207</v>
      </c>
      <c r="L19" s="72">
        <v>39.1</v>
      </c>
      <c r="M19" s="266">
        <v>0</v>
      </c>
      <c r="N19" s="7"/>
      <c r="O19" s="281"/>
      <c r="P19" s="7"/>
      <c r="Q19" s="215"/>
      <c r="R19" s="216"/>
      <c r="S19" s="217"/>
      <c r="T19" s="7"/>
      <c r="U19" s="267">
        <v>6.77</v>
      </c>
      <c r="V19" s="268">
        <v>6.76</v>
      </c>
      <c r="W19" s="269">
        <v>6.88</v>
      </c>
      <c r="X19" s="7"/>
      <c r="Y19" s="212">
        <v>10.6</v>
      </c>
      <c r="Z19" s="273">
        <v>9.3</v>
      </c>
      <c r="AA19" s="214">
        <v>10.5</v>
      </c>
      <c r="AB19" s="7"/>
      <c r="AC19" s="267">
        <v>4</v>
      </c>
      <c r="AD19" s="213">
        <v>0.01</v>
      </c>
      <c r="AE19" s="274">
        <v>0</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6994490</v>
      </c>
      <c r="D20" s="126">
        <f t="shared" si="0"/>
        <v>4.494</v>
      </c>
      <c r="E20" s="271">
        <v>6.2</v>
      </c>
      <c r="F20" s="126">
        <v>2.3</v>
      </c>
      <c r="G20" s="73" t="str">
        <f t="shared" si="1"/>
        <v>0.00</v>
      </c>
      <c r="H20" s="72">
        <v>6000</v>
      </c>
      <c r="I20" s="272">
        <v>3000</v>
      </c>
      <c r="J20" s="7"/>
      <c r="K20" s="62" t="s">
        <v>207</v>
      </c>
      <c r="L20" s="72">
        <v>40</v>
      </c>
      <c r="M20" s="266">
        <v>0</v>
      </c>
      <c r="N20" s="7"/>
      <c r="O20" s="281"/>
      <c r="P20" s="7"/>
      <c r="Q20" s="215"/>
      <c r="R20" s="216"/>
      <c r="S20" s="217"/>
      <c r="T20" s="7"/>
      <c r="U20" s="267">
        <v>6.72</v>
      </c>
      <c r="V20" s="268">
        <v>6.68</v>
      </c>
      <c r="W20" s="269">
        <v>6.69</v>
      </c>
      <c r="X20" s="7"/>
      <c r="Y20" s="212">
        <v>10.1</v>
      </c>
      <c r="Z20" s="273">
        <v>9.4</v>
      </c>
      <c r="AA20" s="214">
        <v>10</v>
      </c>
      <c r="AB20" s="7"/>
      <c r="AC20" s="267">
        <v>2</v>
      </c>
      <c r="AD20" s="213">
        <v>0.01</v>
      </c>
      <c r="AE20" s="274">
        <v>0</v>
      </c>
      <c r="AF20" s="7"/>
      <c r="AG20" s="39">
        <f t="shared" si="2"/>
        <v>9</v>
      </c>
      <c r="AH20" s="7"/>
      <c r="AI20" s="275">
        <v>128</v>
      </c>
      <c r="AJ20" s="49">
        <f t="shared" si="3"/>
        <v>4797.43488</v>
      </c>
      <c r="AK20" s="275"/>
      <c r="AL20" s="49">
        <f t="shared" si="4"/>
      </c>
      <c r="AM20" s="275">
        <v>11</v>
      </c>
      <c r="AN20" s="49">
        <f t="shared" si="5"/>
        <v>412.27955999999995</v>
      </c>
      <c r="AO20" s="49">
        <v>8</v>
      </c>
      <c r="AP20" s="7"/>
      <c r="AQ20" s="277">
        <v>118</v>
      </c>
      <c r="AR20" s="49">
        <f t="shared" si="6"/>
        <v>4422.6352799999995</v>
      </c>
      <c r="AS20" s="275"/>
      <c r="AT20" s="49">
        <f t="shared" si="7"/>
      </c>
      <c r="AU20" s="275">
        <v>9</v>
      </c>
      <c r="AV20" s="49">
        <f t="shared" si="8"/>
        <v>337.31964</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6998923</v>
      </c>
      <c r="D21" s="127">
        <f t="shared" si="0"/>
        <v>4.433</v>
      </c>
      <c r="E21" s="282">
        <v>6.1</v>
      </c>
      <c r="F21" s="127">
        <v>2.2</v>
      </c>
      <c r="G21" s="147" t="str">
        <f t="shared" si="1"/>
        <v>0.00</v>
      </c>
      <c r="H21" s="136">
        <v>4100</v>
      </c>
      <c r="I21" s="137">
        <v>10000</v>
      </c>
      <c r="J21" s="7"/>
      <c r="K21" s="65" t="s">
        <v>207</v>
      </c>
      <c r="L21" s="136">
        <v>51.2</v>
      </c>
      <c r="M21" s="179">
        <v>0.02</v>
      </c>
      <c r="N21" s="7"/>
      <c r="O21" s="283"/>
      <c r="P21" s="7"/>
      <c r="Q21" s="215"/>
      <c r="R21" s="216"/>
      <c r="S21" s="217"/>
      <c r="T21" s="7"/>
      <c r="U21" s="284">
        <v>6.83</v>
      </c>
      <c r="V21" s="285">
        <v>6.69</v>
      </c>
      <c r="W21" s="286">
        <v>6.63</v>
      </c>
      <c r="X21" s="7"/>
      <c r="Y21" s="287">
        <v>9.7</v>
      </c>
      <c r="Z21" s="288">
        <v>9.3</v>
      </c>
      <c r="AA21" s="289">
        <v>10</v>
      </c>
      <c r="AB21" s="7"/>
      <c r="AC21" s="284">
        <v>3.5</v>
      </c>
      <c r="AD21" s="290">
        <v>0.01</v>
      </c>
      <c r="AE21" s="291">
        <v>0</v>
      </c>
      <c r="AF21" s="7"/>
      <c r="AG21" s="39">
        <f t="shared" si="2"/>
        <v>10</v>
      </c>
      <c r="AH21" s="7"/>
      <c r="AI21" s="40">
        <v>120</v>
      </c>
      <c r="AJ21" s="58">
        <f t="shared" si="3"/>
        <v>4436.5464</v>
      </c>
      <c r="AK21" s="40"/>
      <c r="AL21" s="58">
        <f t="shared" si="4"/>
      </c>
      <c r="AM21" s="40">
        <v>12</v>
      </c>
      <c r="AN21" s="58">
        <f t="shared" si="5"/>
        <v>443.65464</v>
      </c>
      <c r="AO21" s="58">
        <v>8</v>
      </c>
      <c r="AP21" s="7"/>
      <c r="AQ21" s="292">
        <v>106</v>
      </c>
      <c r="AR21" s="58">
        <f t="shared" si="6"/>
        <v>3918.9493199999997</v>
      </c>
      <c r="AS21" s="40"/>
      <c r="AT21" s="58">
        <f t="shared" si="7"/>
      </c>
      <c r="AU21" s="40">
        <v>12</v>
      </c>
      <c r="AV21" s="58">
        <f t="shared" si="8"/>
        <v>443.65464</v>
      </c>
      <c r="AW21" s="7"/>
      <c r="AX21" s="292">
        <v>33590</v>
      </c>
      <c r="AY21" s="41">
        <v>2</v>
      </c>
      <c r="AZ21" s="293">
        <v>3.75</v>
      </c>
      <c r="BA21" s="40">
        <v>18.6</v>
      </c>
      <c r="BB21" s="293">
        <v>30</v>
      </c>
      <c r="BC21" s="40">
        <v>11</v>
      </c>
      <c r="BD21" s="40"/>
      <c r="BE21" s="294"/>
      <c r="BF21" s="7"/>
      <c r="BG21" s="292">
        <v>11</v>
      </c>
      <c r="BH21" s="37" t="s">
        <v>215</v>
      </c>
      <c r="BI21" s="57" t="s">
        <v>216</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7003287</v>
      </c>
      <c r="D22" s="126">
        <f t="shared" si="0"/>
        <v>4.364</v>
      </c>
      <c r="E22" s="271">
        <v>5.6</v>
      </c>
      <c r="F22" s="126">
        <v>2.4</v>
      </c>
      <c r="G22" s="73" t="str">
        <f t="shared" si="1"/>
        <v>0.00</v>
      </c>
      <c r="H22" s="72">
        <v>7500</v>
      </c>
      <c r="I22" s="272">
        <v>12500</v>
      </c>
      <c r="J22" s="7"/>
      <c r="K22" s="62" t="s">
        <v>207</v>
      </c>
      <c r="L22" s="72">
        <v>44.9</v>
      </c>
      <c r="M22" s="266">
        <v>0.09</v>
      </c>
      <c r="N22" s="7"/>
      <c r="O22" s="281"/>
      <c r="P22" s="7"/>
      <c r="Q22" s="215" t="s">
        <v>4</v>
      </c>
      <c r="R22" s="216" t="s">
        <v>4</v>
      </c>
      <c r="S22" s="217" t="s">
        <v>4</v>
      </c>
      <c r="T22" s="7"/>
      <c r="U22" s="267">
        <v>6.88</v>
      </c>
      <c r="V22" s="268">
        <v>6.86</v>
      </c>
      <c r="W22" s="269">
        <v>6.79</v>
      </c>
      <c r="X22" s="7"/>
      <c r="Y22" s="212">
        <v>10.1</v>
      </c>
      <c r="Z22" s="273">
        <v>9.3</v>
      </c>
      <c r="AA22" s="214">
        <v>10.1</v>
      </c>
      <c r="AB22" s="7"/>
      <c r="AC22" s="267">
        <v>7</v>
      </c>
      <c r="AD22" s="213">
        <v>0.01</v>
      </c>
      <c r="AE22" s="274">
        <v>0.01</v>
      </c>
      <c r="AF22" s="7"/>
      <c r="AG22" s="39">
        <f t="shared" si="2"/>
        <v>11</v>
      </c>
      <c r="AH22" s="7"/>
      <c r="AI22" s="275">
        <v>130</v>
      </c>
      <c r="AJ22" s="49">
        <f t="shared" si="3"/>
        <v>4731.448799999999</v>
      </c>
      <c r="AK22" s="275">
        <v>80</v>
      </c>
      <c r="AL22" s="49">
        <f t="shared" si="4"/>
        <v>2911.6608</v>
      </c>
      <c r="AM22" s="275">
        <v>16</v>
      </c>
      <c r="AN22" s="49">
        <f t="shared" si="5"/>
        <v>582.3321599999999</v>
      </c>
      <c r="AO22" s="49">
        <v>11</v>
      </c>
      <c r="AP22" s="7"/>
      <c r="AQ22" s="277">
        <v>167</v>
      </c>
      <c r="AR22" s="49">
        <f t="shared" si="6"/>
        <v>6078.09192</v>
      </c>
      <c r="AS22" s="275">
        <v>35</v>
      </c>
      <c r="AT22" s="49">
        <f t="shared" si="7"/>
        <v>1273.8516</v>
      </c>
      <c r="AU22" s="275">
        <v>10</v>
      </c>
      <c r="AV22" s="49">
        <f t="shared" si="8"/>
        <v>363.9576</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506.3650246153847</v>
      </c>
      <c r="BR22" s="149">
        <f>MAX(AV12:AV42)</f>
        <v>1368.06024</v>
      </c>
      <c r="BS22" s="22" t="s">
        <v>125</v>
      </c>
      <c r="BT22" s="22"/>
      <c r="BU22" s="149">
        <f>(IF(((SUM(AU12:AU42))=0)," ",(AVERAGE(AU12:AU42))))</f>
        <v>13.692307692307692</v>
      </c>
      <c r="BV22" s="52">
        <f>(CJ23)</f>
        <v>14.666666666666666</v>
      </c>
      <c r="BW22" s="149">
        <f>MAX(AU12:AU42)</f>
        <v>23</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7007641</v>
      </c>
      <c r="D23" s="126">
        <f t="shared" si="0"/>
        <v>4.354</v>
      </c>
      <c r="E23" s="271">
        <v>5.8</v>
      </c>
      <c r="F23" s="126">
        <v>2.3</v>
      </c>
      <c r="G23" s="73" t="str">
        <f t="shared" si="1"/>
        <v>0.00</v>
      </c>
      <c r="H23" s="72">
        <v>0</v>
      </c>
      <c r="I23" s="272">
        <v>0</v>
      </c>
      <c r="J23" s="7"/>
      <c r="K23" s="62" t="s">
        <v>208</v>
      </c>
      <c r="L23" s="72">
        <v>43.3</v>
      </c>
      <c r="M23" s="266">
        <v>0.39</v>
      </c>
      <c r="N23" s="7"/>
      <c r="O23" s="281"/>
      <c r="P23" s="7"/>
      <c r="Q23" s="215"/>
      <c r="R23" s="216"/>
      <c r="S23" s="217"/>
      <c r="T23" s="7"/>
      <c r="U23" s="267">
        <v>6.95</v>
      </c>
      <c r="V23" s="268">
        <v>6.91</v>
      </c>
      <c r="W23" s="269">
        <v>6.73</v>
      </c>
      <c r="X23" s="7"/>
      <c r="Y23" s="212">
        <v>9.6</v>
      </c>
      <c r="Z23" s="273">
        <v>9</v>
      </c>
      <c r="AA23" s="214">
        <v>9.8</v>
      </c>
      <c r="AB23" s="7"/>
      <c r="AC23" s="267">
        <v>2.5</v>
      </c>
      <c r="AD23" s="213">
        <v>0.01</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v>
      </c>
      <c r="CH23" s="149">
        <f>(IF(((SUM(CH12:CH20))=0)," ",(MAX(CH12:CH20))))</f>
        <v>479.42211999999995</v>
      </c>
      <c r="CI23" s="149"/>
      <c r="CJ23" s="149">
        <f>(IF(((SUM(CJ12:CJ20))=0)," ",(MAX(CJ12:CJ20))))</f>
        <v>14.666666666666666</v>
      </c>
      <c r="CK23" s="149">
        <f>(IF(((SUM(CK12:CK20))=0)," ",(MAX(CK12:CK20))))</f>
        <v>558.06832</v>
      </c>
      <c r="CL23" s="63"/>
      <c r="CM23" s="194">
        <f>(MAX(CM12:CM20))</f>
        <v>0.0014285714285714286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7012080</v>
      </c>
      <c r="D24" s="126">
        <f t="shared" si="0"/>
        <v>4.439</v>
      </c>
      <c r="E24" s="271">
        <v>5.6</v>
      </c>
      <c r="F24" s="126">
        <v>2.1</v>
      </c>
      <c r="G24" s="73" t="str">
        <f t="shared" si="1"/>
        <v>0.00</v>
      </c>
      <c r="H24" s="72">
        <v>2900</v>
      </c>
      <c r="I24" s="272">
        <v>1000</v>
      </c>
      <c r="J24" s="7"/>
      <c r="K24" s="62" t="s">
        <v>207</v>
      </c>
      <c r="L24" s="72">
        <v>41.4</v>
      </c>
      <c r="M24" s="266">
        <v>0</v>
      </c>
      <c r="N24" s="7"/>
      <c r="O24" s="281"/>
      <c r="P24" s="7"/>
      <c r="Q24" s="215" t="s">
        <v>10</v>
      </c>
      <c r="R24" s="216" t="s">
        <v>10</v>
      </c>
      <c r="S24" s="217" t="s">
        <v>10</v>
      </c>
      <c r="T24" s="7"/>
      <c r="U24" s="267">
        <v>6.94</v>
      </c>
      <c r="V24" s="268">
        <v>6.78</v>
      </c>
      <c r="W24" s="269">
        <v>6.76</v>
      </c>
      <c r="X24" s="7"/>
      <c r="Y24" s="212">
        <v>11</v>
      </c>
      <c r="Z24" s="273">
        <v>12.1</v>
      </c>
      <c r="AA24" s="214">
        <v>11.8</v>
      </c>
      <c r="AB24" s="7"/>
      <c r="AC24" s="267">
        <v>2</v>
      </c>
      <c r="AD24" s="213">
        <v>0.01</v>
      </c>
      <c r="AE24" s="274">
        <v>0</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7016337</v>
      </c>
      <c r="D25" s="126">
        <f t="shared" si="0"/>
        <v>4.257</v>
      </c>
      <c r="E25" s="271">
        <v>5.8</v>
      </c>
      <c r="F25" s="126">
        <v>2</v>
      </c>
      <c r="G25" s="73" t="str">
        <f t="shared" si="1"/>
        <v>0.00</v>
      </c>
      <c r="H25" s="72">
        <v>7500</v>
      </c>
      <c r="I25" s="272">
        <v>3000</v>
      </c>
      <c r="J25" s="7"/>
      <c r="K25" s="62" t="s">
        <v>207</v>
      </c>
      <c r="L25" s="72">
        <v>41</v>
      </c>
      <c r="M25" s="266">
        <v>0</v>
      </c>
      <c r="N25" s="7"/>
      <c r="O25" s="281"/>
      <c r="P25" s="7"/>
      <c r="Q25" s="215"/>
      <c r="R25" s="216"/>
      <c r="S25" s="217"/>
      <c r="T25" s="7"/>
      <c r="U25" s="267">
        <v>6.9</v>
      </c>
      <c r="V25" s="268">
        <v>6.83</v>
      </c>
      <c r="W25" s="269">
        <v>6.86</v>
      </c>
      <c r="X25" s="7"/>
      <c r="Y25" s="212">
        <v>10</v>
      </c>
      <c r="Z25" s="273">
        <v>9.2</v>
      </c>
      <c r="AA25" s="214">
        <v>10.6</v>
      </c>
      <c r="AB25" s="7"/>
      <c r="AC25" s="267">
        <v>4</v>
      </c>
      <c r="AD25" s="213">
        <v>0.01</v>
      </c>
      <c r="AE25" s="274">
        <v>0</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v>60867</v>
      </c>
      <c r="AY25" s="278">
        <v>1</v>
      </c>
      <c r="AZ25" s="279">
        <v>4</v>
      </c>
      <c r="BA25" s="275">
        <v>31</v>
      </c>
      <c r="BB25" s="279">
        <v>26</v>
      </c>
      <c r="BC25" s="275">
        <v>22</v>
      </c>
      <c r="BD25" s="275"/>
      <c r="BE25" s="280"/>
      <c r="BF25" s="7"/>
      <c r="BG25" s="277">
        <v>22</v>
      </c>
      <c r="BH25" s="18" t="s">
        <v>215</v>
      </c>
      <c r="BI25" s="125" t="s">
        <v>216</v>
      </c>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7020409</v>
      </c>
      <c r="D26" s="127">
        <f t="shared" si="0"/>
        <v>4.072</v>
      </c>
      <c r="E26" s="282">
        <v>5.2</v>
      </c>
      <c r="F26" s="127">
        <v>1.9</v>
      </c>
      <c r="G26" s="147" t="str">
        <f t="shared" si="1"/>
        <v>0.00</v>
      </c>
      <c r="H26" s="136">
        <v>2700</v>
      </c>
      <c r="I26" s="137">
        <v>7750</v>
      </c>
      <c r="J26" s="7"/>
      <c r="K26" s="65" t="s">
        <v>207</v>
      </c>
      <c r="L26" s="136">
        <v>43.4</v>
      </c>
      <c r="M26" s="179">
        <v>0</v>
      </c>
      <c r="N26" s="7"/>
      <c r="O26" s="283"/>
      <c r="P26" s="7"/>
      <c r="Q26" s="215" t="s">
        <v>11</v>
      </c>
      <c r="R26" s="216" t="s">
        <v>11</v>
      </c>
      <c r="S26" s="217" t="s">
        <v>11</v>
      </c>
      <c r="T26" s="7"/>
      <c r="U26" s="284">
        <v>6.86</v>
      </c>
      <c r="V26" s="285">
        <v>6.84</v>
      </c>
      <c r="W26" s="286">
        <v>6.77</v>
      </c>
      <c r="X26" s="7"/>
      <c r="Y26" s="287">
        <v>10.6</v>
      </c>
      <c r="Z26" s="288">
        <v>9.4</v>
      </c>
      <c r="AA26" s="289">
        <v>10</v>
      </c>
      <c r="AB26" s="7"/>
      <c r="AC26" s="284">
        <v>6</v>
      </c>
      <c r="AD26" s="290">
        <v>0.01</v>
      </c>
      <c r="AE26" s="291">
        <v>0</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7024353</v>
      </c>
      <c r="D27" s="126">
        <f t="shared" si="0"/>
        <v>3.944</v>
      </c>
      <c r="E27" s="271">
        <v>5.6</v>
      </c>
      <c r="F27" s="126">
        <v>2</v>
      </c>
      <c r="G27" s="73" t="str">
        <f t="shared" si="1"/>
        <v>0.00</v>
      </c>
      <c r="H27" s="72">
        <v>0</v>
      </c>
      <c r="I27" s="272">
        <v>10000</v>
      </c>
      <c r="J27" s="7"/>
      <c r="K27" s="62" t="s">
        <v>207</v>
      </c>
      <c r="L27" s="72">
        <v>44.2</v>
      </c>
      <c r="M27" s="266">
        <v>0</v>
      </c>
      <c r="N27" s="7"/>
      <c r="O27" s="281"/>
      <c r="P27" s="7"/>
      <c r="Q27" s="215"/>
      <c r="R27" s="216"/>
      <c r="S27" s="217"/>
      <c r="T27" s="7"/>
      <c r="U27" s="267">
        <v>6.82</v>
      </c>
      <c r="V27" s="268">
        <v>6.67</v>
      </c>
      <c r="W27" s="269">
        <v>6.65</v>
      </c>
      <c r="X27" s="7"/>
      <c r="Y27" s="212">
        <v>10.4</v>
      </c>
      <c r="Z27" s="273">
        <v>9.9</v>
      </c>
      <c r="AA27" s="214">
        <v>10.3</v>
      </c>
      <c r="AB27" s="7"/>
      <c r="AC27" s="267">
        <v>4</v>
      </c>
      <c r="AD27" s="213">
        <v>0.01</v>
      </c>
      <c r="AE27" s="274">
        <v>0</v>
      </c>
      <c r="AF27" s="7"/>
      <c r="AG27" s="39">
        <f t="shared" si="2"/>
        <v>16</v>
      </c>
      <c r="AH27" s="7"/>
      <c r="AI27" s="275">
        <v>164</v>
      </c>
      <c r="AJ27" s="49">
        <f t="shared" si="3"/>
        <v>5394.44544</v>
      </c>
      <c r="AK27" s="275"/>
      <c r="AL27" s="49">
        <f t="shared" si="4"/>
      </c>
      <c r="AM27" s="275">
        <v>11</v>
      </c>
      <c r="AN27" s="49">
        <f t="shared" si="5"/>
        <v>361.82256</v>
      </c>
      <c r="AO27" s="49">
        <v>8</v>
      </c>
      <c r="AP27" s="7"/>
      <c r="AQ27" s="277">
        <v>145</v>
      </c>
      <c r="AR27" s="49">
        <f t="shared" si="6"/>
        <v>4769.4792</v>
      </c>
      <c r="AS27" s="275"/>
      <c r="AT27" s="49">
        <f t="shared" si="7"/>
      </c>
      <c r="AU27" s="275">
        <v>11</v>
      </c>
      <c r="AV27" s="49">
        <f t="shared" si="8"/>
        <v>361.82256</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7028205</v>
      </c>
      <c r="D28" s="126">
        <f t="shared" si="0"/>
        <v>3.852</v>
      </c>
      <c r="E28" s="271">
        <v>5.4</v>
      </c>
      <c r="F28" s="126">
        <v>1.8</v>
      </c>
      <c r="G28" s="73" t="str">
        <f t="shared" si="1"/>
        <v>0.00</v>
      </c>
      <c r="H28" s="72">
        <v>1200</v>
      </c>
      <c r="I28" s="272">
        <v>11000</v>
      </c>
      <c r="J28" s="7"/>
      <c r="K28" s="62" t="s">
        <v>207</v>
      </c>
      <c r="L28" s="72">
        <v>46.1</v>
      </c>
      <c r="M28" s="266">
        <v>0</v>
      </c>
      <c r="N28" s="7"/>
      <c r="O28" s="281"/>
      <c r="P28" s="7"/>
      <c r="Q28" s="215"/>
      <c r="R28" s="216"/>
      <c r="S28" s="217"/>
      <c r="T28" s="7"/>
      <c r="U28" s="267">
        <v>6.83</v>
      </c>
      <c r="V28" s="268">
        <v>6.77</v>
      </c>
      <c r="W28" s="269">
        <v>6.67</v>
      </c>
      <c r="X28" s="7"/>
      <c r="Y28" s="212">
        <v>10.4</v>
      </c>
      <c r="Z28" s="273">
        <v>10.7</v>
      </c>
      <c r="AA28" s="214">
        <v>10.4</v>
      </c>
      <c r="AB28" s="7"/>
      <c r="AC28" s="267">
        <v>3.5</v>
      </c>
      <c r="AD28" s="213">
        <v>0.01</v>
      </c>
      <c r="AE28" s="274">
        <v>0</v>
      </c>
      <c r="AF28" s="7"/>
      <c r="AG28" s="39">
        <f t="shared" si="2"/>
        <v>17</v>
      </c>
      <c r="AH28" s="7"/>
      <c r="AI28" s="275">
        <v>100</v>
      </c>
      <c r="AJ28" s="49">
        <f t="shared" si="3"/>
        <v>3212.5679999999998</v>
      </c>
      <c r="AK28" s="275"/>
      <c r="AL28" s="49">
        <f t="shared" si="4"/>
      </c>
      <c r="AM28" s="275">
        <v>11</v>
      </c>
      <c r="AN28" s="49">
        <f t="shared" si="5"/>
        <v>353.38248</v>
      </c>
      <c r="AO28" s="49">
        <v>7</v>
      </c>
      <c r="AP28" s="7"/>
      <c r="AQ28" s="277">
        <v>136</v>
      </c>
      <c r="AR28" s="49">
        <f t="shared" si="6"/>
        <v>4369.092479999999</v>
      </c>
      <c r="AS28" s="275"/>
      <c r="AT28" s="49">
        <f t="shared" si="7"/>
      </c>
      <c r="AU28" s="275">
        <v>14</v>
      </c>
      <c r="AV28" s="49">
        <f t="shared" si="8"/>
        <v>449.75951999999995</v>
      </c>
      <c r="AW28" s="7"/>
      <c r="AX28" s="277">
        <v>35388</v>
      </c>
      <c r="AY28" s="278">
        <v>2</v>
      </c>
      <c r="AZ28" s="279">
        <v>2</v>
      </c>
      <c r="BA28" s="275">
        <v>21.7</v>
      </c>
      <c r="BB28" s="279">
        <v>26</v>
      </c>
      <c r="BC28" s="275">
        <v>11</v>
      </c>
      <c r="BD28" s="275"/>
      <c r="BE28" s="280"/>
      <c r="BF28" s="7"/>
      <c r="BG28" s="277">
        <v>11</v>
      </c>
      <c r="BH28" s="18" t="s">
        <v>215</v>
      </c>
      <c r="BI28" s="125" t="s">
        <v>216</v>
      </c>
      <c r="BJ28" s="7"/>
      <c r="BK28" s="13"/>
      <c r="BL28" s="15"/>
      <c r="BM28" s="50" t="s">
        <v>9</v>
      </c>
      <c r="BN28" s="16"/>
      <c r="BO28" s="51" t="s">
        <v>129</v>
      </c>
      <c r="BP28" s="22"/>
      <c r="BQ28" s="198" t="s">
        <v>148</v>
      </c>
      <c r="BR28" s="198" t="s">
        <v>148</v>
      </c>
      <c r="BS28" s="198" t="s">
        <v>148</v>
      </c>
      <c r="BT28" s="198"/>
      <c r="BU28" s="198" t="s">
        <v>148</v>
      </c>
      <c r="BV28" s="63">
        <f>(CM23)</f>
        <v>0.0014285714285714286</v>
      </c>
      <c r="BW28" s="63">
        <f>MAX(AE12:AE42)</f>
        <v>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7032005</v>
      </c>
      <c r="D29" s="126">
        <f t="shared" si="0"/>
        <v>3.8</v>
      </c>
      <c r="E29" s="271">
        <v>6.4</v>
      </c>
      <c r="F29" s="126">
        <v>1.8</v>
      </c>
      <c r="G29" s="73" t="str">
        <f t="shared" si="1"/>
        <v>0.00</v>
      </c>
      <c r="H29" s="72">
        <v>1000</v>
      </c>
      <c r="I29" s="272">
        <v>4750</v>
      </c>
      <c r="J29" s="7"/>
      <c r="K29" s="62" t="s">
        <v>207</v>
      </c>
      <c r="L29" s="72">
        <v>55.9</v>
      </c>
      <c r="M29" s="266">
        <v>0</v>
      </c>
      <c r="N29" s="7"/>
      <c r="O29" s="281"/>
      <c r="P29" s="7"/>
      <c r="Q29" s="215"/>
      <c r="R29" s="216"/>
      <c r="S29" s="217"/>
      <c r="T29" s="7"/>
      <c r="U29" s="267">
        <v>6.69</v>
      </c>
      <c r="V29" s="268">
        <v>6.74</v>
      </c>
      <c r="W29" s="269">
        <v>6.68</v>
      </c>
      <c r="X29" s="7"/>
      <c r="Y29" s="212">
        <v>10.9</v>
      </c>
      <c r="Z29" s="273">
        <v>10.6</v>
      </c>
      <c r="AA29" s="214">
        <v>11.3</v>
      </c>
      <c r="AB29" s="7"/>
      <c r="AC29" s="267">
        <v>5</v>
      </c>
      <c r="AD29" s="213">
        <v>0.1</v>
      </c>
      <c r="AE29" s="274">
        <v>0</v>
      </c>
      <c r="AF29" s="7"/>
      <c r="AG29" s="39">
        <f t="shared" si="2"/>
        <v>18</v>
      </c>
      <c r="AH29" s="7"/>
      <c r="AI29" s="275">
        <v>133</v>
      </c>
      <c r="AJ29" s="49">
        <f t="shared" si="3"/>
        <v>4215.036</v>
      </c>
      <c r="AK29" s="275">
        <v>89</v>
      </c>
      <c r="AL29" s="49">
        <f t="shared" si="4"/>
        <v>2820.5879999999997</v>
      </c>
      <c r="AM29" s="275">
        <v>11</v>
      </c>
      <c r="AN29" s="49">
        <f t="shared" si="5"/>
        <v>348.61199999999997</v>
      </c>
      <c r="AO29" s="49">
        <v>7</v>
      </c>
      <c r="AP29" s="7"/>
      <c r="AQ29" s="277">
        <v>147</v>
      </c>
      <c r="AR29" s="49">
        <f t="shared" si="6"/>
        <v>4658.724</v>
      </c>
      <c r="AS29" s="275">
        <v>43</v>
      </c>
      <c r="AT29" s="49">
        <f t="shared" si="7"/>
        <v>1362.756</v>
      </c>
      <c r="AU29" s="275">
        <v>13</v>
      </c>
      <c r="AV29" s="49">
        <f t="shared" si="8"/>
        <v>411.996</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7035775</v>
      </c>
      <c r="D30" s="126">
        <f t="shared" si="0"/>
        <v>3.77</v>
      </c>
      <c r="E30" s="271">
        <v>5.2</v>
      </c>
      <c r="F30" s="126">
        <v>1.6</v>
      </c>
      <c r="G30" s="73" t="str">
        <f t="shared" si="1"/>
        <v>0.00</v>
      </c>
      <c r="H30" s="72">
        <v>5200</v>
      </c>
      <c r="I30" s="272">
        <v>1000</v>
      </c>
      <c r="J30" s="7"/>
      <c r="K30" s="62" t="s">
        <v>207</v>
      </c>
      <c r="L30" s="72">
        <v>51.3</v>
      </c>
      <c r="M30" s="266">
        <v>0</v>
      </c>
      <c r="N30" s="7"/>
      <c r="O30" s="281"/>
      <c r="P30" s="7"/>
      <c r="Q30" s="215" t="s">
        <v>12</v>
      </c>
      <c r="R30" s="216" t="s">
        <v>12</v>
      </c>
      <c r="S30" s="217" t="s">
        <v>12</v>
      </c>
      <c r="T30" s="7"/>
      <c r="U30" s="267">
        <v>5.76</v>
      </c>
      <c r="V30" s="268">
        <v>6.02</v>
      </c>
      <c r="W30" s="269">
        <v>6.07</v>
      </c>
      <c r="X30" s="7"/>
      <c r="Y30" s="212">
        <v>10.7</v>
      </c>
      <c r="Z30" s="273">
        <v>10.3</v>
      </c>
      <c r="AA30" s="214">
        <v>11.2</v>
      </c>
      <c r="AB30" s="7"/>
      <c r="AC30" s="267">
        <v>3</v>
      </c>
      <c r="AD30" s="213">
        <v>0.01</v>
      </c>
      <c r="AE30" s="274">
        <v>0</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7039278</v>
      </c>
      <c r="D31" s="127">
        <f t="shared" si="0"/>
        <v>3.503</v>
      </c>
      <c r="E31" s="282">
        <v>5</v>
      </c>
      <c r="F31" s="127">
        <v>1.6</v>
      </c>
      <c r="G31" s="147" t="str">
        <f t="shared" si="1"/>
        <v>0.00</v>
      </c>
      <c r="H31" s="136">
        <v>0</v>
      </c>
      <c r="I31" s="137">
        <v>4000</v>
      </c>
      <c r="J31" s="7"/>
      <c r="K31" s="65" t="s">
        <v>207</v>
      </c>
      <c r="L31" s="136">
        <v>46.7</v>
      </c>
      <c r="M31" s="179">
        <v>0</v>
      </c>
      <c r="N31" s="7"/>
      <c r="O31" s="283"/>
      <c r="P31" s="7"/>
      <c r="Q31" s="215"/>
      <c r="R31" s="216"/>
      <c r="S31" s="217"/>
      <c r="T31" s="7"/>
      <c r="U31" s="284">
        <v>6.07</v>
      </c>
      <c r="V31" s="285">
        <v>6.38</v>
      </c>
      <c r="W31" s="286">
        <v>6.39</v>
      </c>
      <c r="X31" s="7"/>
      <c r="Y31" s="287">
        <v>10.8</v>
      </c>
      <c r="Z31" s="288">
        <v>10.3</v>
      </c>
      <c r="AA31" s="289">
        <v>10.9</v>
      </c>
      <c r="AB31" s="7"/>
      <c r="AC31" s="284">
        <v>2.5</v>
      </c>
      <c r="AD31" s="290">
        <v>0.1</v>
      </c>
      <c r="AE31" s="291">
        <v>0</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7042739</v>
      </c>
      <c r="D32" s="126">
        <f t="shared" si="0"/>
        <v>3.461</v>
      </c>
      <c r="E32" s="271">
        <v>5</v>
      </c>
      <c r="F32" s="126">
        <v>1.6</v>
      </c>
      <c r="G32" s="73" t="str">
        <f t="shared" si="1"/>
        <v>0.00</v>
      </c>
      <c r="H32" s="72">
        <v>200</v>
      </c>
      <c r="I32" s="272">
        <v>4000</v>
      </c>
      <c r="J32" s="7"/>
      <c r="K32" s="62" t="s">
        <v>207</v>
      </c>
      <c r="L32" s="72">
        <v>47.7</v>
      </c>
      <c r="M32" s="266">
        <v>0</v>
      </c>
      <c r="N32" s="7"/>
      <c r="O32" s="281"/>
      <c r="P32" s="7"/>
      <c r="Q32" s="215" t="s">
        <v>13</v>
      </c>
      <c r="R32" s="216" t="s">
        <v>13</v>
      </c>
      <c r="S32" s="217" t="s">
        <v>13</v>
      </c>
      <c r="T32" s="7"/>
      <c r="U32" s="267">
        <v>5.96</v>
      </c>
      <c r="V32" s="268">
        <v>6.08</v>
      </c>
      <c r="W32" s="269">
        <v>6.15</v>
      </c>
      <c r="X32" s="7"/>
      <c r="Y32" s="212">
        <v>10.6</v>
      </c>
      <c r="Z32" s="273">
        <v>10.3</v>
      </c>
      <c r="AA32" s="214">
        <v>11.2</v>
      </c>
      <c r="AB32" s="7"/>
      <c r="AC32" s="267">
        <v>4</v>
      </c>
      <c r="AD32" s="213">
        <v>0.1</v>
      </c>
      <c r="AE32" s="274">
        <v>0.01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7046185</v>
      </c>
      <c r="D33" s="126">
        <f t="shared" si="0"/>
        <v>3.446</v>
      </c>
      <c r="E33" s="271">
        <v>5</v>
      </c>
      <c r="F33" s="126">
        <v>1.6</v>
      </c>
      <c r="G33" s="73" t="str">
        <f t="shared" si="1"/>
        <v>0.00</v>
      </c>
      <c r="H33" s="72">
        <v>900</v>
      </c>
      <c r="I33" s="272">
        <v>8000</v>
      </c>
      <c r="J33" s="7"/>
      <c r="K33" s="62" t="s">
        <v>207</v>
      </c>
      <c r="L33" s="72">
        <v>51.4</v>
      </c>
      <c r="M33" s="266">
        <v>0</v>
      </c>
      <c r="N33" s="7"/>
      <c r="O33" s="281"/>
      <c r="P33" s="7"/>
      <c r="Q33" s="215"/>
      <c r="R33" s="216"/>
      <c r="S33" s="217"/>
      <c r="T33" s="7"/>
      <c r="U33" s="267">
        <v>7.04</v>
      </c>
      <c r="V33" s="268">
        <v>6.88</v>
      </c>
      <c r="W33" s="269">
        <v>6.87</v>
      </c>
      <c r="X33" s="7"/>
      <c r="Y33" s="212">
        <v>11.3</v>
      </c>
      <c r="Z33" s="273">
        <v>11.3</v>
      </c>
      <c r="AA33" s="214">
        <v>12</v>
      </c>
      <c r="AB33" s="7"/>
      <c r="AC33" s="267">
        <v>4.5</v>
      </c>
      <c r="AD33" s="213">
        <v>0.01</v>
      </c>
      <c r="AE33" s="274">
        <v>0</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v>68867</v>
      </c>
      <c r="AY33" s="278">
        <v>3</v>
      </c>
      <c r="AZ33" s="279">
        <v>4.25</v>
      </c>
      <c r="BA33" s="275">
        <v>31</v>
      </c>
      <c r="BB33" s="279">
        <v>30</v>
      </c>
      <c r="BC33" s="275">
        <v>22</v>
      </c>
      <c r="BD33" s="275"/>
      <c r="BE33" s="280"/>
      <c r="BF33" s="7"/>
      <c r="BG33" s="277">
        <v>22</v>
      </c>
      <c r="BH33" s="18" t="s">
        <v>215</v>
      </c>
      <c r="BI33" s="125" t="s">
        <v>216</v>
      </c>
      <c r="BJ33" s="7"/>
      <c r="BK33" s="13"/>
      <c r="BL33" s="15"/>
      <c r="BM33" s="50" t="s">
        <v>1</v>
      </c>
      <c r="BN33" s="16"/>
      <c r="BO33" s="51" t="s">
        <v>129</v>
      </c>
      <c r="BP33" s="22"/>
      <c r="BQ33" s="199">
        <f>(D47)</f>
        <v>4.113333333333333</v>
      </c>
      <c r="BR33" s="199">
        <f>(D45)</f>
        <v>7.132</v>
      </c>
      <c r="BS33" s="22" t="s">
        <v>126</v>
      </c>
      <c r="BT33" s="22"/>
      <c r="BU33" s="198" t="s">
        <v>148</v>
      </c>
      <c r="BV33" s="198" t="s">
        <v>148</v>
      </c>
      <c r="BW33" s="198" t="s">
        <v>148</v>
      </c>
      <c r="BX33" s="198" t="s">
        <v>148</v>
      </c>
      <c r="BY33" s="22"/>
      <c r="BZ33" s="296">
        <v>1</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7049538</v>
      </c>
      <c r="D34" s="126">
        <f t="shared" si="0"/>
        <v>3.353</v>
      </c>
      <c r="E34" s="271">
        <v>5.2</v>
      </c>
      <c r="F34" s="126">
        <v>1.4</v>
      </c>
      <c r="G34" s="73" t="str">
        <f t="shared" si="1"/>
        <v>0.00</v>
      </c>
      <c r="H34" s="72">
        <v>3400</v>
      </c>
      <c r="I34" s="272">
        <v>5750</v>
      </c>
      <c r="J34" s="7"/>
      <c r="K34" s="62" t="s">
        <v>207</v>
      </c>
      <c r="L34" s="72">
        <v>58.5</v>
      </c>
      <c r="M34" s="266">
        <v>0</v>
      </c>
      <c r="N34" s="7"/>
      <c r="O34" s="281"/>
      <c r="P34" s="7"/>
      <c r="Q34" s="215" t="s">
        <v>14</v>
      </c>
      <c r="R34" s="216" t="s">
        <v>14</v>
      </c>
      <c r="S34" s="217" t="s">
        <v>14</v>
      </c>
      <c r="T34" s="7"/>
      <c r="U34" s="267">
        <v>6.8</v>
      </c>
      <c r="V34" s="268">
        <v>6.87</v>
      </c>
      <c r="W34" s="269">
        <v>6.67</v>
      </c>
      <c r="X34" s="7"/>
      <c r="Y34" s="212">
        <v>10.1</v>
      </c>
      <c r="Z34" s="273">
        <v>10.4</v>
      </c>
      <c r="AA34" s="214">
        <v>11.5</v>
      </c>
      <c r="AB34" s="7"/>
      <c r="AC34" s="267">
        <v>4</v>
      </c>
      <c r="AD34" s="213">
        <v>0.01</v>
      </c>
      <c r="AE34" s="274">
        <v>0</v>
      </c>
      <c r="AF34" s="7"/>
      <c r="AG34" s="39">
        <f t="shared" si="2"/>
        <v>23</v>
      </c>
      <c r="AH34" s="7"/>
      <c r="AI34" s="275">
        <v>123</v>
      </c>
      <c r="AJ34" s="49">
        <f t="shared" si="3"/>
        <v>3439.5744600000003</v>
      </c>
      <c r="AK34" s="275"/>
      <c r="AL34" s="49">
        <f t="shared" si="4"/>
      </c>
      <c r="AM34" s="275">
        <v>13</v>
      </c>
      <c r="AN34" s="49">
        <f t="shared" si="5"/>
        <v>363.53226000000006</v>
      </c>
      <c r="AO34" s="49">
        <v>8</v>
      </c>
      <c r="AP34" s="7"/>
      <c r="AQ34" s="277">
        <v>146</v>
      </c>
      <c r="AR34" s="49">
        <f t="shared" si="6"/>
        <v>4082.74692</v>
      </c>
      <c r="AS34" s="275"/>
      <c r="AT34" s="49">
        <f t="shared" si="7"/>
      </c>
      <c r="AU34" s="275">
        <v>16</v>
      </c>
      <c r="AV34" s="49">
        <f t="shared" si="8"/>
        <v>447.42432</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7052989</v>
      </c>
      <c r="D35" s="126">
        <f t="shared" si="0"/>
        <v>3.451</v>
      </c>
      <c r="E35" s="271">
        <v>4.8</v>
      </c>
      <c r="F35" s="126">
        <v>1.4</v>
      </c>
      <c r="G35" s="73" t="str">
        <f t="shared" si="1"/>
        <v>0.00</v>
      </c>
      <c r="H35" s="72">
        <v>2700</v>
      </c>
      <c r="I35" s="272">
        <v>4000</v>
      </c>
      <c r="J35" s="7"/>
      <c r="K35" s="62" t="s">
        <v>207</v>
      </c>
      <c r="L35" s="72">
        <v>59.6</v>
      </c>
      <c r="M35" s="266">
        <v>0</v>
      </c>
      <c r="N35" s="7"/>
      <c r="O35" s="281"/>
      <c r="P35" s="7"/>
      <c r="Q35" s="215"/>
      <c r="R35" s="216"/>
      <c r="S35" s="217"/>
      <c r="T35" s="7"/>
      <c r="U35" s="267">
        <v>6.87</v>
      </c>
      <c r="V35" s="268">
        <v>6.86</v>
      </c>
      <c r="W35" s="269">
        <v>6.57</v>
      </c>
      <c r="X35" s="7"/>
      <c r="Y35" s="212">
        <v>11.1</v>
      </c>
      <c r="Z35" s="273">
        <v>11.4</v>
      </c>
      <c r="AA35" s="214">
        <v>12.8</v>
      </c>
      <c r="AB35" s="7"/>
      <c r="AC35" s="267">
        <v>5</v>
      </c>
      <c r="AD35" s="213">
        <v>0.01</v>
      </c>
      <c r="AE35" s="274">
        <v>0</v>
      </c>
      <c r="AF35" s="7"/>
      <c r="AG35" s="39">
        <f t="shared" si="2"/>
        <v>24</v>
      </c>
      <c r="AH35" s="7"/>
      <c r="AI35" s="275">
        <v>149</v>
      </c>
      <c r="AJ35" s="49">
        <f t="shared" si="3"/>
        <v>4288.41966</v>
      </c>
      <c r="AK35" s="275"/>
      <c r="AL35" s="49">
        <f t="shared" si="4"/>
      </c>
      <c r="AM35" s="275">
        <v>8</v>
      </c>
      <c r="AN35" s="49">
        <f t="shared" si="5"/>
        <v>230.25072</v>
      </c>
      <c r="AO35" s="49">
        <v>6</v>
      </c>
      <c r="AP35" s="7"/>
      <c r="AQ35" s="277">
        <v>182</v>
      </c>
      <c r="AR35" s="49">
        <f t="shared" si="6"/>
        <v>5238.20388</v>
      </c>
      <c r="AS35" s="275"/>
      <c r="AT35" s="49">
        <f t="shared" si="7"/>
      </c>
      <c r="AU35" s="275">
        <v>11</v>
      </c>
      <c r="AV35" s="49">
        <f t="shared" si="8"/>
        <v>316.59474</v>
      </c>
      <c r="AW35" s="7"/>
      <c r="AX35" s="277">
        <v>23071</v>
      </c>
      <c r="AY35" s="278">
        <v>4</v>
      </c>
      <c r="AZ35" s="279">
        <v>1.75</v>
      </c>
      <c r="BA35" s="275">
        <v>15.5</v>
      </c>
      <c r="BB35" s="279">
        <v>29</v>
      </c>
      <c r="BC35" s="275">
        <v>11</v>
      </c>
      <c r="BD35" s="275"/>
      <c r="BE35" s="280"/>
      <c r="BF35" s="7"/>
      <c r="BG35" s="277">
        <v>11</v>
      </c>
      <c r="BH35" s="18" t="s">
        <v>215</v>
      </c>
      <c r="BI35" s="125" t="s">
        <v>216</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7056250</v>
      </c>
      <c r="D36" s="127">
        <f t="shared" si="0"/>
        <v>3.261</v>
      </c>
      <c r="E36" s="282">
        <v>4.6</v>
      </c>
      <c r="F36" s="127">
        <v>1.4</v>
      </c>
      <c r="G36" s="147" t="str">
        <f t="shared" si="1"/>
        <v>0.00</v>
      </c>
      <c r="H36" s="136">
        <v>5200</v>
      </c>
      <c r="I36" s="137">
        <v>9250</v>
      </c>
      <c r="J36" s="7"/>
      <c r="K36" s="65" t="s">
        <v>207</v>
      </c>
      <c r="L36" s="136">
        <v>49.3</v>
      </c>
      <c r="M36" s="179">
        <v>0</v>
      </c>
      <c r="N36" s="7"/>
      <c r="O36" s="283"/>
      <c r="P36" s="7"/>
      <c r="Q36" s="215" t="s">
        <v>12</v>
      </c>
      <c r="R36" s="216" t="s">
        <v>12</v>
      </c>
      <c r="S36" s="217" t="s">
        <v>12</v>
      </c>
      <c r="T36" s="7"/>
      <c r="U36" s="284">
        <v>6.97</v>
      </c>
      <c r="V36" s="285">
        <v>6.88</v>
      </c>
      <c r="W36" s="286">
        <v>6.61</v>
      </c>
      <c r="X36" s="7"/>
      <c r="Y36" s="287">
        <v>11.6</v>
      </c>
      <c r="Z36" s="288">
        <v>11</v>
      </c>
      <c r="AA36" s="289">
        <v>12.2</v>
      </c>
      <c r="AB36" s="7"/>
      <c r="AC36" s="284">
        <v>6</v>
      </c>
      <c r="AD36" s="290">
        <v>0.01</v>
      </c>
      <c r="AE36" s="291">
        <v>0</v>
      </c>
      <c r="AF36" s="7"/>
      <c r="AG36" s="39">
        <f t="shared" si="2"/>
        <v>25</v>
      </c>
      <c r="AH36" s="7"/>
      <c r="AI36" s="40">
        <v>169</v>
      </c>
      <c r="AJ36" s="58">
        <f t="shared" si="3"/>
        <v>4596.24906</v>
      </c>
      <c r="AK36" s="40">
        <v>84</v>
      </c>
      <c r="AL36" s="58">
        <f t="shared" si="4"/>
        <v>2284.5261600000003</v>
      </c>
      <c r="AM36" s="40">
        <v>11</v>
      </c>
      <c r="AN36" s="58">
        <f t="shared" si="5"/>
        <v>299.16414000000003</v>
      </c>
      <c r="AO36" s="58">
        <v>8</v>
      </c>
      <c r="AP36" s="7"/>
      <c r="AQ36" s="292">
        <v>158</v>
      </c>
      <c r="AR36" s="58">
        <f t="shared" si="6"/>
        <v>4297.08492</v>
      </c>
      <c r="AS36" s="40">
        <v>40</v>
      </c>
      <c r="AT36" s="58">
        <f t="shared" si="7"/>
        <v>1087.8696</v>
      </c>
      <c r="AU36" s="40">
        <v>15</v>
      </c>
      <c r="AV36" s="58">
        <f t="shared" si="8"/>
        <v>407.9511</v>
      </c>
      <c r="AW36" s="7"/>
      <c r="AX36" s="292">
        <v>17236</v>
      </c>
      <c r="AY36" s="41">
        <v>4</v>
      </c>
      <c r="AZ36" s="293">
        <v>2</v>
      </c>
      <c r="BA36" s="40">
        <v>12.4</v>
      </c>
      <c r="BB36" s="293">
        <v>27</v>
      </c>
      <c r="BC36" s="40">
        <v>12</v>
      </c>
      <c r="BD36" s="40"/>
      <c r="BE36" s="294"/>
      <c r="BF36" s="7"/>
      <c r="BG36" s="292">
        <v>12</v>
      </c>
      <c r="BH36" s="37" t="s">
        <v>215</v>
      </c>
      <c r="BI36" s="57" t="s">
        <v>216</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7059407</v>
      </c>
      <c r="D37" s="126">
        <f t="shared" si="0"/>
        <v>3.157</v>
      </c>
      <c r="E37" s="271">
        <v>4.7</v>
      </c>
      <c r="F37" s="126">
        <v>1.2</v>
      </c>
      <c r="G37" s="73" t="str">
        <f t="shared" si="1"/>
        <v>0.00</v>
      </c>
      <c r="H37" s="72">
        <v>0</v>
      </c>
      <c r="I37" s="272">
        <v>3000</v>
      </c>
      <c r="J37" s="7"/>
      <c r="K37" s="62" t="s">
        <v>207</v>
      </c>
      <c r="L37" s="72">
        <v>46.5</v>
      </c>
      <c r="M37" s="266">
        <v>0</v>
      </c>
      <c r="N37" s="7"/>
      <c r="O37" s="281"/>
      <c r="P37" s="7"/>
      <c r="Q37" s="215"/>
      <c r="R37" s="216"/>
      <c r="S37" s="217"/>
      <c r="T37" s="7"/>
      <c r="U37" s="267">
        <v>6.59</v>
      </c>
      <c r="V37" s="268">
        <v>6.62</v>
      </c>
      <c r="W37" s="269">
        <v>6.72</v>
      </c>
      <c r="X37" s="7"/>
      <c r="Y37" s="212">
        <v>11</v>
      </c>
      <c r="Z37" s="273">
        <v>11</v>
      </c>
      <c r="AA37" s="214">
        <v>11.8</v>
      </c>
      <c r="AB37" s="7"/>
      <c r="AC37" s="267">
        <v>3.5</v>
      </c>
      <c r="AD37" s="213">
        <v>0.01</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93.53461931691751</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7062449</v>
      </c>
      <c r="D38" s="126">
        <f t="shared" si="0"/>
        <v>3.042</v>
      </c>
      <c r="E38" s="271">
        <v>4.5</v>
      </c>
      <c r="F38" s="126">
        <v>1.1</v>
      </c>
      <c r="G38" s="73" t="str">
        <f t="shared" si="1"/>
        <v>0.00</v>
      </c>
      <c r="H38" s="72">
        <v>0</v>
      </c>
      <c r="I38" s="272">
        <v>0</v>
      </c>
      <c r="J38" s="7"/>
      <c r="K38" s="62" t="s">
        <v>209</v>
      </c>
      <c r="L38" s="72">
        <v>46.3</v>
      </c>
      <c r="M38" s="266">
        <v>0.01</v>
      </c>
      <c r="N38" s="7"/>
      <c r="O38" s="281"/>
      <c r="P38" s="7"/>
      <c r="Q38" s="215" t="s">
        <v>10</v>
      </c>
      <c r="R38" s="216" t="s">
        <v>10</v>
      </c>
      <c r="S38" s="217" t="s">
        <v>10</v>
      </c>
      <c r="T38" s="7"/>
      <c r="U38" s="267">
        <v>6.54</v>
      </c>
      <c r="V38" s="268">
        <v>6.64</v>
      </c>
      <c r="W38" s="269">
        <v>6.63</v>
      </c>
      <c r="X38" s="7"/>
      <c r="Y38" s="212">
        <v>10.4</v>
      </c>
      <c r="Z38" s="273">
        <v>10.6</v>
      </c>
      <c r="AA38" s="214">
        <v>11.5</v>
      </c>
      <c r="AB38" s="7"/>
      <c r="AC38" s="267">
        <v>5</v>
      </c>
      <c r="AD38" s="213">
        <v>0.01</v>
      </c>
      <c r="AE38" s="274">
        <v>0</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90.2838853795146</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7065474</v>
      </c>
      <c r="D39" s="126">
        <f t="shared" si="0"/>
        <v>3.025</v>
      </c>
      <c r="E39" s="271">
        <v>7.2</v>
      </c>
      <c r="F39" s="126">
        <v>2</v>
      </c>
      <c r="G39" s="73" t="str">
        <f t="shared" si="1"/>
        <v>0.00</v>
      </c>
      <c r="H39" s="72">
        <v>3200</v>
      </c>
      <c r="I39" s="272">
        <v>5750</v>
      </c>
      <c r="J39" s="7"/>
      <c r="K39" s="62" t="s">
        <v>209</v>
      </c>
      <c r="L39" s="72">
        <v>44.4</v>
      </c>
      <c r="M39" s="266">
        <v>1.25</v>
      </c>
      <c r="N39" s="7"/>
      <c r="O39" s="281"/>
      <c r="P39" s="7"/>
      <c r="Q39" s="215"/>
      <c r="R39" s="216"/>
      <c r="S39" s="217"/>
      <c r="T39" s="7"/>
      <c r="U39" s="267">
        <v>6.89</v>
      </c>
      <c r="V39" s="268">
        <v>6.76</v>
      </c>
      <c r="W39" s="269">
        <v>6.86</v>
      </c>
      <c r="X39" s="7"/>
      <c r="Y39" s="212">
        <v>11.6</v>
      </c>
      <c r="Z39" s="273">
        <v>11.7</v>
      </c>
      <c r="AA39" s="214">
        <v>12.5</v>
      </c>
      <c r="AB39" s="7"/>
      <c r="AC39" s="267">
        <v>5</v>
      </c>
      <c r="AD39" s="213">
        <v>0.01</v>
      </c>
      <c r="AE39" s="274">
        <v>0</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33927</v>
      </c>
      <c r="AY39" s="278">
        <v>3</v>
      </c>
      <c r="AZ39" s="279">
        <v>2.5</v>
      </c>
      <c r="BA39" s="275">
        <v>18.6</v>
      </c>
      <c r="BB39" s="279">
        <v>28</v>
      </c>
      <c r="BC39" s="275">
        <v>11</v>
      </c>
      <c r="BD39" s="275"/>
      <c r="BE39" s="280"/>
      <c r="BF39" s="7"/>
      <c r="BG39" s="277">
        <v>11</v>
      </c>
      <c r="BH39" s="18" t="s">
        <v>215</v>
      </c>
      <c r="BI39" s="125" t="s">
        <v>216</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7069456</v>
      </c>
      <c r="D40" s="126">
        <f t="shared" si="0"/>
        <v>3.982</v>
      </c>
      <c r="E40" s="271">
        <v>9</v>
      </c>
      <c r="F40" s="126">
        <v>4.8</v>
      </c>
      <c r="G40" s="73" t="str">
        <f t="shared" si="1"/>
        <v>0.00</v>
      </c>
      <c r="H40" s="72">
        <v>3300</v>
      </c>
      <c r="I40" s="272">
        <v>6500</v>
      </c>
      <c r="J40" s="7"/>
      <c r="K40" s="62" t="s">
        <v>208</v>
      </c>
      <c r="L40" s="72">
        <v>46.9</v>
      </c>
      <c r="M40" s="266">
        <v>2.95</v>
      </c>
      <c r="N40" s="7"/>
      <c r="O40" s="281"/>
      <c r="P40" s="7"/>
      <c r="Q40" s="215" t="s">
        <v>15</v>
      </c>
      <c r="R40" s="216" t="s">
        <v>15</v>
      </c>
      <c r="S40" s="217" t="s">
        <v>15</v>
      </c>
      <c r="T40" s="7"/>
      <c r="U40" s="267">
        <v>6.94</v>
      </c>
      <c r="V40" s="268">
        <v>6.87</v>
      </c>
      <c r="W40" s="269">
        <v>6.81</v>
      </c>
      <c r="X40" s="7"/>
      <c r="Y40" s="212">
        <v>10.9</v>
      </c>
      <c r="Z40" s="273">
        <v>10.8</v>
      </c>
      <c r="AA40" s="214">
        <v>11.6</v>
      </c>
      <c r="AB40" s="7"/>
      <c r="AC40" s="267">
        <v>13</v>
      </c>
      <c r="AD40" s="213">
        <v>0.4</v>
      </c>
      <c r="AE40" s="274">
        <v>0.1</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v>19781</v>
      </c>
      <c r="AY40" s="278">
        <v>5</v>
      </c>
      <c r="AZ40" s="279">
        <v>2</v>
      </c>
      <c r="BA40" s="275">
        <v>12.4</v>
      </c>
      <c r="BB40" s="279">
        <v>28</v>
      </c>
      <c r="BC40" s="275">
        <v>12</v>
      </c>
      <c r="BD40" s="275"/>
      <c r="BE40" s="280"/>
      <c r="BF40" s="7"/>
      <c r="BG40" s="277">
        <v>12</v>
      </c>
      <c r="BH40" s="18" t="s">
        <v>215</v>
      </c>
      <c r="BI40" s="125" t="s">
        <v>216</v>
      </c>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7076588</v>
      </c>
      <c r="D41" s="126">
        <f t="shared" si="0"/>
        <v>7.132</v>
      </c>
      <c r="E41" s="271">
        <v>8.2</v>
      </c>
      <c r="F41" s="126">
        <v>3.6</v>
      </c>
      <c r="G41" s="73" t="str">
        <f t="shared" si="1"/>
        <v>0.00</v>
      </c>
      <c r="H41" s="72">
        <v>200</v>
      </c>
      <c r="I41" s="272">
        <v>4000</v>
      </c>
      <c r="J41" s="7"/>
      <c r="K41" s="62" t="s">
        <v>207</v>
      </c>
      <c r="L41" s="72">
        <v>42.4</v>
      </c>
      <c r="M41" s="266">
        <v>0</v>
      </c>
      <c r="N41" s="7"/>
      <c r="O41" s="281"/>
      <c r="P41" s="7"/>
      <c r="Q41" s="215"/>
      <c r="R41" s="216"/>
      <c r="S41" s="217"/>
      <c r="T41" s="7"/>
      <c r="U41" s="267">
        <v>6.72</v>
      </c>
      <c r="V41" s="268">
        <v>6.74</v>
      </c>
      <c r="W41" s="269">
        <v>6.95</v>
      </c>
      <c r="X41" s="7"/>
      <c r="Y41" s="212">
        <v>10.7</v>
      </c>
      <c r="Z41" s="273">
        <v>10.4</v>
      </c>
      <c r="AA41" s="214">
        <v>11</v>
      </c>
      <c r="AB41" s="7"/>
      <c r="AC41" s="267">
        <v>3.5</v>
      </c>
      <c r="AD41" s="213">
        <v>0.3</v>
      </c>
      <c r="AE41" s="274">
        <v>0.01</v>
      </c>
      <c r="AF41" s="7"/>
      <c r="AG41" s="39">
        <f t="shared" si="2"/>
        <v>30</v>
      </c>
      <c r="AH41" s="7"/>
      <c r="AI41" s="275">
        <v>87</v>
      </c>
      <c r="AJ41" s="49">
        <f t="shared" si="3"/>
        <v>5174.836559999999</v>
      </c>
      <c r="AK41" s="275"/>
      <c r="AL41" s="49">
        <f t="shared" si="4"/>
      </c>
      <c r="AM41" s="275">
        <v>17</v>
      </c>
      <c r="AN41" s="49">
        <f t="shared" si="5"/>
        <v>1011.1749599999999</v>
      </c>
      <c r="AO41" s="49">
        <v>14</v>
      </c>
      <c r="AP41" s="7"/>
      <c r="AQ41" s="277">
        <v>81</v>
      </c>
      <c r="AR41" s="49">
        <f t="shared" si="6"/>
        <v>4817.95128</v>
      </c>
      <c r="AS41" s="275"/>
      <c r="AT41" s="49">
        <f t="shared" si="7"/>
      </c>
      <c r="AU41" s="275">
        <v>23</v>
      </c>
      <c r="AV41" s="49">
        <f t="shared" si="8"/>
        <v>1368.06024</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179"/>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89.55399061032864</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123400</v>
      </c>
      <c r="D44" s="187">
        <f>(IF(((SUM(D12:D42))=0)," ",(SUM(D12:D42))))</f>
        <v>123.39999999999999</v>
      </c>
      <c r="E44" s="158" t="s">
        <v>148</v>
      </c>
      <c r="F44" s="159" t="s">
        <v>148</v>
      </c>
      <c r="G44" s="186">
        <f>(SUM(G12:G42))</f>
        <v>0</v>
      </c>
      <c r="H44" s="150">
        <f>(IF(((SUM(H12:H42))=0)," ",(SUM(H12:H42))))</f>
        <v>72300</v>
      </c>
      <c r="I44" s="157">
        <f>(IF(((SUM(I12:I42))=0)," ",(SUM(I12:I42))))</f>
        <v>134000</v>
      </c>
      <c r="J44" s="7"/>
      <c r="K44" s="161" t="s">
        <v>148</v>
      </c>
      <c r="L44" s="162" t="s">
        <v>148</v>
      </c>
      <c r="M44" s="163">
        <f>(IF(((SUM(M12:M42))=0)," ",(SUM(M11:M42))))</f>
        <v>5.49</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442802</v>
      </c>
      <c r="AY44" s="162" t="s">
        <v>148</v>
      </c>
      <c r="AZ44" s="173">
        <f>(IF(((SUM(AZ12:AZ42))=0)," ",(SUM(AZ12:AZ42))))</f>
        <v>31.75</v>
      </c>
      <c r="BA44" s="160">
        <f>(IF(((SUM(BA12:BA42))=0)," ",(SUM(BA12:BA42))))</f>
        <v>235.6</v>
      </c>
      <c r="BB44" s="168" t="s">
        <v>148</v>
      </c>
      <c r="BC44" s="160">
        <f>(IF(((SUM(BC12:BC42))=0)," ",(SUM(BC12:BC42))))</f>
        <v>157</v>
      </c>
      <c r="BD44" s="150">
        <f>(IF(((SUM(BD12:BD42))=0)," ",(SUM(BD12:BD42))))</f>
        <v>1995</v>
      </c>
      <c r="BE44" s="171" t="s">
        <v>148</v>
      </c>
      <c r="BF44" s="7"/>
      <c r="BG44" s="160">
        <f>(IF(((SUM(BG12:BG42))=0)," ",(SUM(BG12:BG42))))</f>
        <v>157</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7.132</v>
      </c>
      <c r="E45" s="176">
        <f>(IF((SUM(E12:E42))=0," ",(MAX(E12:E42))))</f>
        <v>9</v>
      </c>
      <c r="F45" s="177">
        <f>(IF((SUM(F12:F42))=0," ",(MAX(F12:F42))))</f>
        <v>4.8</v>
      </c>
      <c r="G45" s="176">
        <f>(MAX(G12:G42))</f>
        <v>0</v>
      </c>
      <c r="H45" s="136">
        <f>(IF((SUM(H12:H42))=0," ",(MAX(H12:H42))))</f>
        <v>8000</v>
      </c>
      <c r="I45" s="137">
        <f>(IF((SUM(I12:I42))=0," ",(MAX(I12:I42))))</f>
        <v>12500</v>
      </c>
      <c r="J45" s="7"/>
      <c r="K45" s="143" t="s">
        <v>148</v>
      </c>
      <c r="L45" s="146">
        <f>(IF((SUM(L12:L42))=0," ",(MAX(L12:L42))))</f>
        <v>59.6</v>
      </c>
      <c r="M45" s="179">
        <f>(IF((SUM(M12:M42))=0," ",(MAX(M12:M42))))</f>
        <v>2.95</v>
      </c>
      <c r="N45" s="7"/>
      <c r="O45" s="180" t="s">
        <v>148</v>
      </c>
      <c r="P45" s="7"/>
      <c r="Q45" s="181" t="s">
        <v>148</v>
      </c>
      <c r="R45" s="191" t="str">
        <f>(IF(((SUM(R12:R42))=0),"-",(MAX(R12:R42))))</f>
        <v>-</v>
      </c>
      <c r="S45" s="192" t="str">
        <f>(IF(((SUM(S12:S42))=0),"-",(MAX(S12:S42))))</f>
        <v>-</v>
      </c>
      <c r="T45" s="7"/>
      <c r="U45" s="182">
        <f>(IF((SUM(U12:U42))=0," ",(MAX(U12:U42))))</f>
        <v>7.04</v>
      </c>
      <c r="V45" s="146">
        <f>(IF((SUM(V12:V42))=0," ",(MAX(V12:V42))))</f>
        <v>6.91</v>
      </c>
      <c r="W45" s="183">
        <f>(IF((SUM(W12:W42))=0," ",(MAX(W12:W42))))</f>
        <v>6.95</v>
      </c>
      <c r="X45" s="7"/>
      <c r="Y45" s="178">
        <f>(IF((SUM(Y12:Y42))=0," ",(MAX(Y12:Y42))))</f>
        <v>11.6</v>
      </c>
      <c r="Z45" s="136">
        <f>(IF((SUM(Z12:Z42))=0," ",(MAX(Z12:Z42))))</f>
        <v>12.1</v>
      </c>
      <c r="AA45" s="137">
        <f>(IF((SUM(AA12:AA42))=0," ",(MAX(AA12:AA42))))</f>
        <v>12.8</v>
      </c>
      <c r="AB45" s="7"/>
      <c r="AC45" s="182">
        <f>(IF((SUM(AC12:AC42))=0," ",(MAX(AC12:AC42))))</f>
        <v>13</v>
      </c>
      <c r="AD45" s="147">
        <f>(IF((SUM(AD12:AD42))=0," ",(MAX(AD12:AD42))))</f>
        <v>1.5</v>
      </c>
      <c r="AE45" s="179">
        <f>(IF((COUNT(AE12:AE42))=0," ",(MAX(AE12:AE42))))</f>
        <v>0.1</v>
      </c>
      <c r="AF45" s="7"/>
      <c r="AG45" s="22" t="str">
        <f>($A45)</f>
        <v>Maximum</v>
      </c>
      <c r="AH45" s="7"/>
      <c r="AI45" s="136">
        <f aca="true" t="shared" si="9" ref="AI45:AO45">(IF((SUM(AI12:AI42))=0," ",(MAX(AI12:AI42))))</f>
        <v>169</v>
      </c>
      <c r="AJ45" s="136">
        <f t="shared" si="9"/>
        <v>5394.44544</v>
      </c>
      <c r="AK45" s="178">
        <f t="shared" si="9"/>
        <v>89</v>
      </c>
      <c r="AL45" s="137">
        <f t="shared" si="9"/>
        <v>2911.6608</v>
      </c>
      <c r="AM45" s="178">
        <f t="shared" si="9"/>
        <v>17</v>
      </c>
      <c r="AN45" s="137">
        <f t="shared" si="9"/>
        <v>1011.1749599999999</v>
      </c>
      <c r="AO45" s="184">
        <f t="shared" si="9"/>
        <v>14</v>
      </c>
      <c r="AP45" s="7"/>
      <c r="AQ45" s="178">
        <f aca="true" t="shared" si="10" ref="AQ45:AV45">(IF((SUM(AQ12:AQ42))=0," ",(MAX(AQ12:AQ42))))</f>
        <v>182</v>
      </c>
      <c r="AR45" s="137">
        <f t="shared" si="10"/>
        <v>6078.09192</v>
      </c>
      <c r="AS45" s="178">
        <f t="shared" si="10"/>
        <v>43</v>
      </c>
      <c r="AT45" s="137">
        <f t="shared" si="10"/>
        <v>1362.756</v>
      </c>
      <c r="AU45" s="178">
        <f t="shared" si="10"/>
        <v>23</v>
      </c>
      <c r="AV45" s="137">
        <f t="shared" si="10"/>
        <v>1368.06024</v>
      </c>
      <c r="AW45" s="7"/>
      <c r="AX45" s="181" t="s">
        <v>148</v>
      </c>
      <c r="AY45" s="146">
        <f>(IF((SUM(AY12:AY42))=0," ",(MAX(AY12:AY42))))</f>
        <v>5</v>
      </c>
      <c r="AZ45" s="185" t="s">
        <v>148</v>
      </c>
      <c r="BA45" s="181" t="s">
        <v>148</v>
      </c>
      <c r="BB45" s="183">
        <f>(IF((SUM(BB12:BB42))=0," ",(MAX(BB12:BB42))))</f>
        <v>30</v>
      </c>
      <c r="BC45" s="181" t="s">
        <v>148</v>
      </c>
      <c r="BD45" s="142" t="s">
        <v>148</v>
      </c>
      <c r="BE45" s="179">
        <f>(IF((SUM(BE12:BE42))=0," ",(MAX(BE12:BE42))))</f>
        <v>12.28</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3.025</v>
      </c>
      <c r="E46" s="186">
        <f>(IF((SUM(E12:E42))=0," ",(MIN(E12:E42))))</f>
        <v>4.5</v>
      </c>
      <c r="F46" s="187">
        <f>(IF((SUM(F12:F42))=0," ",(MIN(F12:F42))))</f>
        <v>1.1</v>
      </c>
      <c r="G46" s="186">
        <f>(MIN(G12:G42))</f>
        <v>0</v>
      </c>
      <c r="H46" s="150">
        <f>(IF((SUM(H12:H42))=0," ",(MIN(H12:H42))))</f>
        <v>0</v>
      </c>
      <c r="I46" s="157">
        <f>(IF((SUM(I12:I42))=0," ",(MIN(I12:I42))))</f>
        <v>0</v>
      </c>
      <c r="J46" s="7"/>
      <c r="K46" s="161" t="s">
        <v>148</v>
      </c>
      <c r="L46" s="153">
        <f>(IF((SUM(L12:L42))=0," ",(MIN(L12:L42))))</f>
        <v>38.1</v>
      </c>
      <c r="M46" s="163">
        <f>(IF((SUM(M12:M42))=0," ",(MIN(M12:M42))))</f>
        <v>0</v>
      </c>
      <c r="N46" s="7"/>
      <c r="O46" s="188" t="s">
        <v>148</v>
      </c>
      <c r="P46" s="7"/>
      <c r="Q46" s="169" t="s">
        <v>148</v>
      </c>
      <c r="R46" s="165" t="str">
        <f>(IF(((SUM(R12:R42))=0),"-",(MIN(R12:R42))))</f>
        <v>-</v>
      </c>
      <c r="S46" s="166" t="str">
        <f>(IF(((SUM(S12:S42))=0),"-",(MIN(S12:S42))))</f>
        <v>-</v>
      </c>
      <c r="T46" s="7"/>
      <c r="U46" s="189">
        <f>(IF((SUM(U12:U42))=0," ",(MIN(U12:U42))))</f>
        <v>5.76</v>
      </c>
      <c r="V46" s="153">
        <f>(IF((SUM(V12:V42))=0," ",(MIN(V12:V42))))</f>
        <v>6.02</v>
      </c>
      <c r="W46" s="173">
        <f>(IF((SUM(W12:W42))=0," ",(MIN(W12:W42))))</f>
        <v>6.07</v>
      </c>
      <c r="X46" s="7"/>
      <c r="Y46" s="160">
        <f aca="true" t="shared" si="11" ref="Y46:AD46">(IF((SUM(Y12:Y42))=0," ",(MIN(Y12:Y42))))</f>
        <v>9.2</v>
      </c>
      <c r="Z46" s="150">
        <f t="shared" si="11"/>
        <v>8.9</v>
      </c>
      <c r="AA46" s="157">
        <f t="shared" si="11"/>
        <v>9.4</v>
      </c>
      <c r="AB46" s="7" t="str">
        <f t="shared" si="11"/>
        <v> </v>
      </c>
      <c r="AC46" s="189">
        <f t="shared" si="11"/>
        <v>2</v>
      </c>
      <c r="AD46" s="152">
        <f t="shared" si="11"/>
        <v>0.01</v>
      </c>
      <c r="AE46" s="163">
        <f>(IF((COUNT(AE12:AE42))=0," ",(MIN(AE12:AE42))))</f>
        <v>0</v>
      </c>
      <c r="AF46" s="7"/>
      <c r="AG46" s="22" t="str">
        <f>($A46)</f>
        <v>Minimum</v>
      </c>
      <c r="AH46" s="7"/>
      <c r="AI46" s="150">
        <f aca="true" t="shared" si="12" ref="AI46:AO46">(IF((SUM(AI12:AI42))=0," ",(MIN(AI12:AI42))))</f>
        <v>83</v>
      </c>
      <c r="AJ46" s="150">
        <f t="shared" si="12"/>
        <v>3212.5679999999998</v>
      </c>
      <c r="AK46" s="160">
        <f t="shared" si="12"/>
        <v>61</v>
      </c>
      <c r="AL46" s="157">
        <f t="shared" si="12"/>
        <v>2284.5261600000003</v>
      </c>
      <c r="AM46" s="160">
        <f t="shared" si="12"/>
        <v>8</v>
      </c>
      <c r="AN46" s="157">
        <f t="shared" si="12"/>
        <v>230.25072</v>
      </c>
      <c r="AO46" s="190">
        <f t="shared" si="12"/>
        <v>6</v>
      </c>
      <c r="AP46" s="7"/>
      <c r="AQ46" s="160">
        <f aca="true" t="shared" si="13" ref="AQ46:AV46">(IF((SUM(AQ12:AQ42))=0," ",(MIN(AQ12:AQ42))))</f>
        <v>81</v>
      </c>
      <c r="AR46" s="157">
        <f t="shared" si="13"/>
        <v>3726.9791999999998</v>
      </c>
      <c r="AS46" s="160">
        <f t="shared" si="13"/>
        <v>34</v>
      </c>
      <c r="AT46" s="157">
        <f t="shared" si="13"/>
        <v>1087.8696</v>
      </c>
      <c r="AU46" s="160">
        <f t="shared" si="13"/>
        <v>9</v>
      </c>
      <c r="AV46" s="157">
        <f t="shared" si="13"/>
        <v>316.59474</v>
      </c>
      <c r="AW46" s="7"/>
      <c r="AX46" s="169" t="s">
        <v>148</v>
      </c>
      <c r="AY46" s="153">
        <f>(IF((SUM(AY12:AY42))=0," ",(MIN(AY12:AY42))))</f>
        <v>1</v>
      </c>
      <c r="AZ46" s="168" t="s">
        <v>148</v>
      </c>
      <c r="BA46" s="169" t="s">
        <v>148</v>
      </c>
      <c r="BB46" s="173">
        <f>(IF((SUM(BB12:BB42))=0," ",(MIN(BB12:BB42))))</f>
        <v>26</v>
      </c>
      <c r="BC46" s="169" t="s">
        <v>148</v>
      </c>
      <c r="BD46" s="170" t="s">
        <v>148</v>
      </c>
      <c r="BE46" s="163">
        <f>(IF((SUM(BE12:BE42))=0," ",(MIN(BE12:BE42))))</f>
        <v>12.28</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4.113333333333333</v>
      </c>
      <c r="E47" s="176">
        <f>(IF((SUM(E12:E42))=0," ",(AVERAGE(E12:E42))))</f>
        <v>5.796666666666666</v>
      </c>
      <c r="F47" s="177">
        <f>(IF((SUM(F12:F42))=0," ",(AVERAGE(F12:F42))))</f>
        <v>2.166666666666666</v>
      </c>
      <c r="G47" s="176" t="str">
        <f>(IF((SUM(G12:G42))=0,"0.000",(AVERAGE(G12:G42))))</f>
        <v>0.000</v>
      </c>
      <c r="H47" s="136">
        <f>(IF((SUM(H12:H42))=0," ",(AVERAGE(H12:H42))))</f>
        <v>2410</v>
      </c>
      <c r="I47" s="137">
        <f>(IF((SUM(I12:I42))=0," ",(AVERAGE(I12:I42))))</f>
        <v>4466.666666666667</v>
      </c>
      <c r="J47" s="7"/>
      <c r="K47" s="143" t="s">
        <v>148</v>
      </c>
      <c r="L47" s="146">
        <f>(IF((SUM(L12:L42))=0," ",(AVERAGE(L12:L42))))</f>
        <v>45.403333333333336</v>
      </c>
      <c r="M47" s="179">
        <f>(IF((SUM(M12:M42))=0," ",(AVERAGE(M12:M42))))</f>
        <v>0.183</v>
      </c>
      <c r="N47" s="7"/>
      <c r="O47" s="180" t="s">
        <v>148</v>
      </c>
      <c r="P47" s="7"/>
      <c r="Q47" s="181" t="s">
        <v>148</v>
      </c>
      <c r="R47" s="191" t="s">
        <v>148</v>
      </c>
      <c r="S47" s="192" t="s">
        <v>148</v>
      </c>
      <c r="T47" s="7"/>
      <c r="U47" s="182">
        <f>(IF((SUM(U12:U42))=0," ",(AVERAGE(U12:U42))))</f>
        <v>6.734666666666667</v>
      </c>
      <c r="V47" s="146">
        <f>(IF((SUM(V12:V42))=0," ",(AVERAGE(V12:V42))))</f>
        <v>6.6979999999999995</v>
      </c>
      <c r="W47" s="183">
        <f>(IF((SUM(W12:W42))=0," ",(AVERAGE(W12:W42))))</f>
        <v>6.676</v>
      </c>
      <c r="X47" s="7"/>
      <c r="Y47" s="178">
        <f>(IF((SUM(Y12:Y42))=0," ",(AVERAGE(Y12:Y42))))</f>
        <v>10.389999999999997</v>
      </c>
      <c r="Z47" s="136">
        <f>(IF((SUM(Z12:Z42))=0," ",(AVERAGE(Z12:Z42))))</f>
        <v>10.056666666666668</v>
      </c>
      <c r="AA47" s="137">
        <f>(IF((SUM(AA12:AA42))=0," ",(AVERAGE(AA12:AA42))))</f>
        <v>10.753333333333334</v>
      </c>
      <c r="AB47" s="7"/>
      <c r="AC47" s="182">
        <f>(IF((SUM(AC12:AC42))=0," ",(AVERAGE(AC12:AC42))))</f>
        <v>4.266666666666667</v>
      </c>
      <c r="AD47" s="147">
        <f>(IF((SUM(AD12:AD42))=0," ",(AVERAGE(AD12:AD42))))</f>
        <v>0.09133333333333331</v>
      </c>
      <c r="AE47" s="179">
        <f>(IF((COUNT(AE12:AE42))=0," ",(AVERAGE(AE12:AE42))))</f>
        <v>0.004666666666666667</v>
      </c>
      <c r="AF47" s="7"/>
      <c r="AG47" s="22" t="str">
        <f>($A47)</f>
        <v>Average</v>
      </c>
      <c r="AH47" s="7"/>
      <c r="AI47" s="136">
        <f aca="true" t="shared" si="14" ref="AI47:AO47">(IF((SUM(AI12:AI42))=0," ",(AVERAGE(AI12:AI42))))</f>
        <v>127.76923076923077</v>
      </c>
      <c r="AJ47" s="136">
        <f t="shared" si="14"/>
        <v>4452.063290769231</v>
      </c>
      <c r="AK47" s="178">
        <f t="shared" si="14"/>
        <v>78.5</v>
      </c>
      <c r="AL47" s="137">
        <f t="shared" si="14"/>
        <v>2584.7932650000002</v>
      </c>
      <c r="AM47" s="178">
        <f t="shared" si="14"/>
        <v>11.76923076923077</v>
      </c>
      <c r="AN47" s="137">
        <f t="shared" si="14"/>
        <v>432.56757230769233</v>
      </c>
      <c r="AO47" s="184">
        <f t="shared" si="14"/>
        <v>8.384615384615385</v>
      </c>
      <c r="AP47" s="7"/>
      <c r="AQ47" s="178">
        <f aca="true" t="shared" si="15" ref="AQ47:AV47">(IF((SUM(AQ12:AQ42))=0," ",(AVERAGE(AQ12:AQ42))))</f>
        <v>131.07692307692307</v>
      </c>
      <c r="AR47" s="137">
        <f t="shared" si="15"/>
        <v>4519.0790400000005</v>
      </c>
      <c r="AS47" s="178">
        <f t="shared" si="15"/>
        <v>38</v>
      </c>
      <c r="AT47" s="137">
        <f t="shared" si="15"/>
        <v>1254.73215</v>
      </c>
      <c r="AU47" s="178">
        <f t="shared" si="15"/>
        <v>13.692307692307692</v>
      </c>
      <c r="AV47" s="137">
        <f t="shared" si="15"/>
        <v>506.3650246153847</v>
      </c>
      <c r="AW47" s="7"/>
      <c r="AX47" s="178">
        <f aca="true" t="shared" si="16" ref="AX47:BE47">(IF((SUM(AX12:AX42))=0," ",(AVERAGE(AX12:AX42))))</f>
        <v>44280.2</v>
      </c>
      <c r="AY47" s="146">
        <f t="shared" si="16"/>
        <v>2.8</v>
      </c>
      <c r="AZ47" s="183">
        <f t="shared" si="16"/>
        <v>3.175</v>
      </c>
      <c r="BA47" s="178">
        <f t="shared" si="16"/>
        <v>23.56</v>
      </c>
      <c r="BB47" s="183">
        <f t="shared" si="16"/>
        <v>28.3</v>
      </c>
      <c r="BC47" s="178">
        <f t="shared" si="16"/>
        <v>15.7</v>
      </c>
      <c r="BD47" s="136">
        <f t="shared" si="16"/>
        <v>1995</v>
      </c>
      <c r="BE47" s="179">
        <f t="shared" si="16"/>
        <v>12.28</v>
      </c>
      <c r="BF47" s="7"/>
      <c r="BG47" s="178">
        <f>(IF((SUM(BG12:BG42))=0," ",(AVERAGE(BG12:BG42))))</f>
        <v>15.7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90.2838853795146</v>
      </c>
      <c r="AO49" s="13"/>
      <c r="AP49" s="7"/>
      <c r="AQ49" s="13"/>
      <c r="AR49" s="13"/>
      <c r="AS49" s="338" t="s">
        <v>113</v>
      </c>
      <c r="AT49" s="339"/>
      <c r="AU49" s="148">
        <f>(IF(((SUM(AQ12:AQ42))=0)," ",(((AQ47-AU47)/AQ47)*100)))</f>
        <v>89.55399061032864</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300" t="s">
        <v>217</v>
      </c>
      <c r="C50" s="301" t="s">
        <v>224</v>
      </c>
      <c r="D50" s="302"/>
      <c r="E50" s="302"/>
      <c r="F50" s="302"/>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301"/>
      <c r="D51" s="301" t="s">
        <v>223</v>
      </c>
      <c r="E51" s="302"/>
      <c r="F51" s="302"/>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349" t="s">
        <v>222</v>
      </c>
      <c r="D55" s="350"/>
      <c r="E55" s="350"/>
      <c r="F55" s="350"/>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30">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C55:F55"/>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paperSize="3" scale="78" r:id="rId1"/>
  <colBreaks count="2" manualBreakCount="2">
    <brk id="32" max="51" man="1"/>
    <brk id="62" max="51" man="1"/>
  </colBreaks>
</worksheet>
</file>

<file path=xl/worksheets/sheet5.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201</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May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May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7076588</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7082758</v>
      </c>
      <c r="D12" s="126">
        <f aca="true" t="shared" si="0" ref="D12:D42">(IF(C12=0," ",((C12-C11)/1000)))</f>
        <v>6.17</v>
      </c>
      <c r="E12" s="271">
        <v>7.8</v>
      </c>
      <c r="F12" s="126">
        <v>3.5</v>
      </c>
      <c r="G12" s="73" t="str">
        <f aca="true" t="shared" si="1" ref="G12:G42">(IF(C12=0," ","0.00"))</f>
        <v>0.00</v>
      </c>
      <c r="H12" s="72">
        <v>14200</v>
      </c>
      <c r="I12" s="272">
        <v>11250</v>
      </c>
      <c r="J12" s="7"/>
      <c r="K12" s="62" t="s">
        <v>207</v>
      </c>
      <c r="L12" s="72">
        <v>41.55</v>
      </c>
      <c r="M12" s="266">
        <v>0</v>
      </c>
      <c r="N12" s="7"/>
      <c r="O12" s="164"/>
      <c r="P12" s="7"/>
      <c r="Q12" s="351" t="s">
        <v>188</v>
      </c>
      <c r="R12" s="351" t="s">
        <v>188</v>
      </c>
      <c r="S12" s="351" t="s">
        <v>188</v>
      </c>
      <c r="T12" s="7"/>
      <c r="U12" s="267">
        <v>6.8</v>
      </c>
      <c r="V12" s="268">
        <v>6.78</v>
      </c>
      <c r="W12" s="269">
        <v>6.74</v>
      </c>
      <c r="X12" s="7"/>
      <c r="Y12" s="212">
        <v>11.2</v>
      </c>
      <c r="Z12" s="273">
        <v>10.8</v>
      </c>
      <c r="AA12" s="214">
        <v>11.2</v>
      </c>
      <c r="AB12" s="7"/>
      <c r="AC12" s="267">
        <v>5</v>
      </c>
      <c r="AD12" s="213">
        <v>0.01</v>
      </c>
      <c r="AE12" s="307">
        <v>0.1</v>
      </c>
      <c r="AF12" s="7"/>
      <c r="AG12" s="39">
        <f aca="true" t="shared" si="2" ref="AG12:AG42">($A12)</f>
        <v>1</v>
      </c>
      <c r="AH12" s="7"/>
      <c r="AI12" s="275">
        <v>89</v>
      </c>
      <c r="AJ12" s="49">
        <f aca="true" t="shared" si="3" ref="AJ12:AJ42">IF(AI12=0,"",(D12*AI12*8.34))</f>
        <v>4579.7442</v>
      </c>
      <c r="AK12" s="275"/>
      <c r="AL12" s="49">
        <f aca="true" t="shared" si="4" ref="AL12:AL42">IF(AK12=0,"",(D12*AK12*8.34))</f>
      </c>
      <c r="AM12" s="275">
        <v>11</v>
      </c>
      <c r="AN12" s="49">
        <f aca="true" t="shared" si="5" ref="AN12:AN42">IF(AM12=0,"",(D12*AM12*8.34))</f>
        <v>566.0358</v>
      </c>
      <c r="AO12" s="276">
        <v>7</v>
      </c>
      <c r="AP12" s="7"/>
      <c r="AQ12" s="277">
        <v>72</v>
      </c>
      <c r="AR12" s="49">
        <f aca="true" t="shared" si="6" ref="AR12:AR42">IF(AQ12=0,"",(D12*AQ12*8.34))</f>
        <v>3704.9616</v>
      </c>
      <c r="AS12" s="275"/>
      <c r="AT12" s="49">
        <f aca="true" t="shared" si="7" ref="AT12:AT42">IF(AS12=0,"",(D12*AS12*8.34))</f>
      </c>
      <c r="AU12" s="275">
        <v>18</v>
      </c>
      <c r="AV12" s="49">
        <f aca="true" t="shared" si="8" ref="AV12:AV42">IF(AU12=0,"",(D12*AU12*8.34))</f>
        <v>926.2404</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382.0714842857143</v>
      </c>
      <c r="BR12" s="149">
        <f>MAX(AN12:AN42)</f>
        <v>566.0358</v>
      </c>
      <c r="BS12" s="22" t="s">
        <v>125</v>
      </c>
      <c r="BT12" s="22"/>
      <c r="BU12" s="149">
        <f>(IF(((SUM(AM12:AM42))=0)," ",(AVERAGE(AM12:AM42))))</f>
        <v>12.357142857142858</v>
      </c>
      <c r="BV12" s="52">
        <f>(CG23)</f>
        <v>13.666666666666666</v>
      </c>
      <c r="BW12" s="149">
        <f>MAX(AM12:AM42)</f>
        <v>15</v>
      </c>
      <c r="BX12" s="22" t="s">
        <v>127</v>
      </c>
      <c r="BY12" s="22"/>
      <c r="BZ12" s="22">
        <v>0</v>
      </c>
      <c r="CA12" s="197" t="s">
        <v>47</v>
      </c>
      <c r="CB12" s="22">
        <v>24</v>
      </c>
      <c r="CC12" s="125"/>
      <c r="CD12" s="7"/>
      <c r="CE12" s="20"/>
      <c r="CF12" s="16" t="s">
        <v>137</v>
      </c>
      <c r="CG12" s="149">
        <v>13</v>
      </c>
      <c r="CH12" s="149">
        <v>674</v>
      </c>
      <c r="CI12" s="149"/>
      <c r="CJ12" s="149">
        <v>20</v>
      </c>
      <c r="CK12" s="149">
        <v>1031</v>
      </c>
      <c r="CL12" s="63"/>
      <c r="CM12" s="311" t="s">
        <v>226</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7088077</v>
      </c>
      <c r="D13" s="126">
        <f t="shared" si="0"/>
        <v>5.319</v>
      </c>
      <c r="E13" s="271">
        <v>7</v>
      </c>
      <c r="F13" s="126">
        <v>2.2</v>
      </c>
      <c r="G13" s="73" t="str">
        <f t="shared" si="1"/>
        <v>0.00</v>
      </c>
      <c r="H13" s="72">
        <v>13500</v>
      </c>
      <c r="I13" s="272">
        <v>6500</v>
      </c>
      <c r="J13" s="7"/>
      <c r="K13" s="62" t="s">
        <v>207</v>
      </c>
      <c r="L13" s="72">
        <v>44.5</v>
      </c>
      <c r="M13" s="266">
        <v>0</v>
      </c>
      <c r="N13" s="7"/>
      <c r="O13" s="281"/>
      <c r="P13" s="7"/>
      <c r="Q13" s="352"/>
      <c r="R13" s="352"/>
      <c r="S13" s="352"/>
      <c r="T13" s="7"/>
      <c r="U13" s="267">
        <v>6.65</v>
      </c>
      <c r="V13" s="268">
        <v>6.68</v>
      </c>
      <c r="W13" s="269">
        <v>6.74</v>
      </c>
      <c r="X13" s="7"/>
      <c r="Y13" s="212">
        <v>11.5</v>
      </c>
      <c r="Z13" s="273">
        <v>10.8</v>
      </c>
      <c r="AA13" s="214">
        <v>11.6</v>
      </c>
      <c r="AB13" s="7"/>
      <c r="AC13" s="267">
        <v>4</v>
      </c>
      <c r="AD13" s="213">
        <v>0.1</v>
      </c>
      <c r="AE13" s="307">
        <v>0.1</v>
      </c>
      <c r="AF13" s="7"/>
      <c r="AG13" s="39">
        <f t="shared" si="2"/>
        <v>2</v>
      </c>
      <c r="AH13" s="7"/>
      <c r="AI13" s="275">
        <v>107</v>
      </c>
      <c r="AJ13" s="49">
        <f t="shared" si="3"/>
        <v>4746.56922</v>
      </c>
      <c r="AK13" s="275">
        <v>74</v>
      </c>
      <c r="AL13" s="49">
        <f t="shared" si="4"/>
        <v>3282.67404</v>
      </c>
      <c r="AM13" s="275">
        <v>10</v>
      </c>
      <c r="AN13" s="49">
        <f t="shared" si="5"/>
        <v>443.60459999999995</v>
      </c>
      <c r="AO13" s="49">
        <v>7</v>
      </c>
      <c r="AP13" s="7"/>
      <c r="AQ13" s="277">
        <v>140</v>
      </c>
      <c r="AR13" s="49">
        <f t="shared" si="6"/>
        <v>6210.4644</v>
      </c>
      <c r="AS13" s="275">
        <v>50</v>
      </c>
      <c r="AT13" s="49">
        <f t="shared" si="7"/>
        <v>2218.0229999999997</v>
      </c>
      <c r="AU13" s="275">
        <v>18</v>
      </c>
      <c r="AV13" s="49">
        <f t="shared" si="8"/>
        <v>798.48828</v>
      </c>
      <c r="AW13" s="7"/>
      <c r="AX13" s="277">
        <v>31787</v>
      </c>
      <c r="AY13" s="278">
        <v>4</v>
      </c>
      <c r="AZ13" s="279">
        <v>2.25</v>
      </c>
      <c r="BA13" s="275">
        <v>15.5</v>
      </c>
      <c r="BB13" s="279">
        <v>28</v>
      </c>
      <c r="BC13" s="275">
        <v>11</v>
      </c>
      <c r="BD13" s="275"/>
      <c r="BE13" s="280"/>
      <c r="BF13" s="7"/>
      <c r="BG13" s="277">
        <v>11</v>
      </c>
      <c r="BH13" s="18" t="s">
        <v>215</v>
      </c>
      <c r="BI13" s="125" t="s">
        <v>216</v>
      </c>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7092938</v>
      </c>
      <c r="D14" s="126">
        <f t="shared" si="0"/>
        <v>4.861</v>
      </c>
      <c r="E14" s="271">
        <v>6.3</v>
      </c>
      <c r="F14" s="126">
        <v>3.4</v>
      </c>
      <c r="G14" s="73" t="str">
        <f t="shared" si="1"/>
        <v>0.00</v>
      </c>
      <c r="H14" s="72">
        <v>0</v>
      </c>
      <c r="I14" s="272">
        <v>0</v>
      </c>
      <c r="J14" s="7"/>
      <c r="K14" s="62" t="s">
        <v>209</v>
      </c>
      <c r="L14" s="72">
        <v>43.6</v>
      </c>
      <c r="M14" s="266">
        <v>0.39</v>
      </c>
      <c r="N14" s="7"/>
      <c r="O14" s="281"/>
      <c r="P14" s="7"/>
      <c r="Q14" s="352"/>
      <c r="R14" s="352"/>
      <c r="S14" s="352"/>
      <c r="T14" s="7"/>
      <c r="U14" s="267">
        <v>6.7</v>
      </c>
      <c r="V14" s="268">
        <v>6.71</v>
      </c>
      <c r="W14" s="269">
        <v>6.66</v>
      </c>
      <c r="X14" s="7"/>
      <c r="Y14" s="212">
        <v>11.2</v>
      </c>
      <c r="Z14" s="273">
        <v>11</v>
      </c>
      <c r="AA14" s="214">
        <v>11.8</v>
      </c>
      <c r="AB14" s="7"/>
      <c r="AC14" s="267">
        <v>1</v>
      </c>
      <c r="AD14" s="213">
        <v>0.01</v>
      </c>
      <c r="AE14" s="307">
        <v>0.1</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(IF(((SUM(AM18:AM20))=0)," ",(AVERAGE(AM18:AM20))))</f>
        <v>11</v>
      </c>
      <c r="CH14" s="149">
        <f>(IF(((SUM(AN18:AN20))=0)," ",(AVERAGE(AN18:AN20))))</f>
        <v>395.46612</v>
      </c>
      <c r="CI14" s="149"/>
      <c r="CJ14" s="149">
        <f>(IF(((SUM(AU18:AU20))=0)," ",(AVERAGE(AU18:AU20))))</f>
        <v>18.333333333333332</v>
      </c>
      <c r="CK14" s="149">
        <f>(IF(((SUM(AV18:AV20))=0)," ",(AVERAGE(AV18:AV20))))</f>
        <v>662.1403999999999</v>
      </c>
      <c r="CL14" s="63"/>
      <c r="CM14" s="311">
        <f>(AVERAGE(AE15:AE21))</f>
        <v>0.09999999999999999</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7097650</v>
      </c>
      <c r="D15" s="126">
        <f t="shared" si="0"/>
        <v>4.712</v>
      </c>
      <c r="E15" s="271">
        <v>6.8</v>
      </c>
      <c r="F15" s="126">
        <v>3.4</v>
      </c>
      <c r="G15" s="73" t="str">
        <f t="shared" si="1"/>
        <v>0.00</v>
      </c>
      <c r="H15" s="72">
        <v>0</v>
      </c>
      <c r="I15" s="272">
        <v>0</v>
      </c>
      <c r="J15" s="7"/>
      <c r="K15" s="62" t="s">
        <v>214</v>
      </c>
      <c r="L15" s="72">
        <v>43.9</v>
      </c>
      <c r="M15" s="266">
        <v>0.48</v>
      </c>
      <c r="N15" s="7"/>
      <c r="O15" s="281"/>
      <c r="P15" s="7"/>
      <c r="Q15" s="352"/>
      <c r="R15" s="352"/>
      <c r="S15" s="352"/>
      <c r="T15" s="7"/>
      <c r="U15" s="267">
        <v>6.81</v>
      </c>
      <c r="V15" s="268">
        <v>6.79</v>
      </c>
      <c r="W15" s="269">
        <v>6.77</v>
      </c>
      <c r="X15" s="7"/>
      <c r="Y15" s="212">
        <v>11.1</v>
      </c>
      <c r="Z15" s="273">
        <v>11.1</v>
      </c>
      <c r="AA15" s="214">
        <v>11.8</v>
      </c>
      <c r="AB15" s="7"/>
      <c r="AC15" s="267">
        <v>1.5</v>
      </c>
      <c r="AD15" s="213">
        <v>0.01</v>
      </c>
      <c r="AE15" s="307">
        <v>0.1</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7102600</v>
      </c>
      <c r="D16" s="127">
        <f t="shared" si="0"/>
        <v>4.95</v>
      </c>
      <c r="E16" s="282">
        <v>6.8</v>
      </c>
      <c r="F16" s="127">
        <v>3</v>
      </c>
      <c r="G16" s="147" t="str">
        <f t="shared" si="1"/>
        <v>0.00</v>
      </c>
      <c r="H16" s="136">
        <v>5800</v>
      </c>
      <c r="I16" s="137">
        <v>9000</v>
      </c>
      <c r="J16" s="7"/>
      <c r="K16" s="65" t="s">
        <v>207</v>
      </c>
      <c r="L16" s="136">
        <v>51.9</v>
      </c>
      <c r="M16" s="179">
        <v>0</v>
      </c>
      <c r="N16" s="7"/>
      <c r="O16" s="283"/>
      <c r="P16" s="7"/>
      <c r="Q16" s="352"/>
      <c r="R16" s="352"/>
      <c r="S16" s="352"/>
      <c r="T16" s="7"/>
      <c r="U16" s="284">
        <v>6.79</v>
      </c>
      <c r="V16" s="285">
        <v>6.7</v>
      </c>
      <c r="W16" s="286">
        <v>6.69</v>
      </c>
      <c r="X16" s="7"/>
      <c r="Y16" s="287">
        <v>11.7</v>
      </c>
      <c r="Z16" s="288">
        <v>11.7</v>
      </c>
      <c r="AA16" s="289">
        <v>12.1</v>
      </c>
      <c r="AB16" s="7"/>
      <c r="AC16" s="284">
        <v>2.5</v>
      </c>
      <c r="AD16" s="290">
        <v>0.01</v>
      </c>
      <c r="AE16" s="308">
        <v>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v>33746</v>
      </c>
      <c r="AY16" s="41">
        <v>3</v>
      </c>
      <c r="AZ16" s="293">
        <v>2.5</v>
      </c>
      <c r="BA16" s="40">
        <v>21.7</v>
      </c>
      <c r="BB16" s="293">
        <v>27</v>
      </c>
      <c r="BC16" s="40">
        <v>11</v>
      </c>
      <c r="BD16" s="40"/>
      <c r="BE16" s="294"/>
      <c r="BF16" s="7"/>
      <c r="BG16" s="292">
        <v>11</v>
      </c>
      <c r="BH16" s="37" t="s">
        <v>215</v>
      </c>
      <c r="BI16" s="57" t="s">
        <v>216</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(IF(((SUM(AM25:AM27))=0)," ",(AVERAGE(AM25:AM27))))</f>
        <v>13.333333333333334</v>
      </c>
      <c r="CH16" s="149">
        <f>(IF(((SUM(AN25:AN27))=0)," ",(AVERAGE(AN25:AN27))))</f>
        <v>402.92208</v>
      </c>
      <c r="CI16" s="149"/>
      <c r="CJ16" s="149">
        <f>(IF(((SUM(AU25:AU27))=0)," ",(AVERAGE(AU25:AU27))))</f>
        <v>18.333333333333332</v>
      </c>
      <c r="CK16" s="149">
        <f>(IF(((SUM(AV25:AV27))=0)," ",(AVERAGE(AV25:AV27))))</f>
        <v>553.6814800000001</v>
      </c>
      <c r="CL16" s="63"/>
      <c r="CM16" s="311">
        <f>(AVERAGE(AE22:AE28))</f>
        <v>0.09999999999999999</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7107357</v>
      </c>
      <c r="D17" s="126">
        <f t="shared" si="0"/>
        <v>4.757</v>
      </c>
      <c r="E17" s="271">
        <v>6</v>
      </c>
      <c r="F17" s="126">
        <v>2.4</v>
      </c>
      <c r="G17" s="73" t="str">
        <f t="shared" si="1"/>
        <v>0.00</v>
      </c>
      <c r="H17" s="72">
        <v>5600</v>
      </c>
      <c r="I17" s="272">
        <v>5750</v>
      </c>
      <c r="J17" s="7"/>
      <c r="K17" s="62" t="s">
        <v>207</v>
      </c>
      <c r="L17" s="72">
        <v>53</v>
      </c>
      <c r="M17" s="266">
        <v>0</v>
      </c>
      <c r="N17" s="7"/>
      <c r="O17" s="281"/>
      <c r="P17" s="7"/>
      <c r="Q17" s="352"/>
      <c r="R17" s="352"/>
      <c r="S17" s="352"/>
      <c r="T17" s="7"/>
      <c r="U17" s="267">
        <v>6.81</v>
      </c>
      <c r="V17" s="268">
        <v>6.78</v>
      </c>
      <c r="W17" s="269">
        <v>6.67</v>
      </c>
      <c r="X17" s="7"/>
      <c r="Y17" s="212">
        <v>11.9</v>
      </c>
      <c r="Z17" s="273">
        <v>11.6</v>
      </c>
      <c r="AA17" s="214">
        <v>12.6</v>
      </c>
      <c r="AB17" s="7"/>
      <c r="AC17" s="267">
        <v>4.5</v>
      </c>
      <c r="AD17" s="213">
        <v>0.01</v>
      </c>
      <c r="AE17" s="307">
        <v>0.1</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v>18284</v>
      </c>
      <c r="AY17" s="278">
        <v>4</v>
      </c>
      <c r="AZ17" s="279">
        <v>1.5</v>
      </c>
      <c r="BA17" s="275">
        <v>12.4</v>
      </c>
      <c r="BB17" s="279">
        <v>30</v>
      </c>
      <c r="BC17" s="275">
        <v>11</v>
      </c>
      <c r="BD17" s="275"/>
      <c r="BE17" s="280"/>
      <c r="BF17" s="7"/>
      <c r="BG17" s="277">
        <v>11</v>
      </c>
      <c r="BH17" s="18" t="s">
        <v>215</v>
      </c>
      <c r="BI17" s="125" t="s">
        <v>216</v>
      </c>
      <c r="BJ17" s="7"/>
      <c r="BK17" s="13"/>
      <c r="BL17" s="15"/>
      <c r="BM17" s="50" t="s">
        <v>111</v>
      </c>
      <c r="BN17" s="16"/>
      <c r="BO17" s="51" t="s">
        <v>129</v>
      </c>
      <c r="BP17" s="22"/>
      <c r="BQ17" s="198" t="s">
        <v>148</v>
      </c>
      <c r="BR17" s="198" t="s">
        <v>148</v>
      </c>
      <c r="BS17" s="198" t="s">
        <v>148</v>
      </c>
      <c r="BT17" s="22"/>
      <c r="BU17" s="61">
        <f>MIN(W12:W42)</f>
        <v>6.12</v>
      </c>
      <c r="BV17" s="198" t="s">
        <v>148</v>
      </c>
      <c r="BW17" s="61">
        <f>MAX(W12:W42)</f>
        <v>6.9</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7111860</v>
      </c>
      <c r="D18" s="126">
        <f t="shared" si="0"/>
        <v>4.503</v>
      </c>
      <c r="E18" s="271">
        <v>5.8</v>
      </c>
      <c r="F18" s="126">
        <v>2.2</v>
      </c>
      <c r="G18" s="73" t="str">
        <f t="shared" si="1"/>
        <v>0.00</v>
      </c>
      <c r="H18" s="72">
        <v>0</v>
      </c>
      <c r="I18" s="272">
        <v>8250</v>
      </c>
      <c r="J18" s="7"/>
      <c r="K18" s="62" t="s">
        <v>207</v>
      </c>
      <c r="L18" s="72">
        <v>58</v>
      </c>
      <c r="M18" s="266">
        <v>0</v>
      </c>
      <c r="N18" s="7"/>
      <c r="O18" s="281"/>
      <c r="P18" s="7"/>
      <c r="Q18" s="352"/>
      <c r="R18" s="352"/>
      <c r="S18" s="352"/>
      <c r="T18" s="7"/>
      <c r="U18" s="267">
        <v>6.78</v>
      </c>
      <c r="V18" s="268">
        <v>6.7</v>
      </c>
      <c r="W18" s="269">
        <v>6.51</v>
      </c>
      <c r="X18" s="7"/>
      <c r="Y18" s="212">
        <v>12.4</v>
      </c>
      <c r="Z18" s="273">
        <v>14.4</v>
      </c>
      <c r="AA18" s="214">
        <v>14.5</v>
      </c>
      <c r="AB18" s="7"/>
      <c r="AC18" s="267">
        <v>5</v>
      </c>
      <c r="AD18" s="213">
        <v>0.01</v>
      </c>
      <c r="AE18" s="307">
        <v>0.1</v>
      </c>
      <c r="AF18" s="7"/>
      <c r="AG18" s="39">
        <f t="shared" si="2"/>
        <v>7</v>
      </c>
      <c r="AH18" s="7"/>
      <c r="AI18" s="275">
        <v>102</v>
      </c>
      <c r="AJ18" s="49">
        <f t="shared" si="3"/>
        <v>3830.6120400000004</v>
      </c>
      <c r="AK18" s="275"/>
      <c r="AL18" s="49">
        <f t="shared" si="4"/>
      </c>
      <c r="AM18" s="275">
        <v>8</v>
      </c>
      <c r="AN18" s="49">
        <f t="shared" si="5"/>
        <v>300.44016</v>
      </c>
      <c r="AO18" s="49">
        <v>5</v>
      </c>
      <c r="AP18" s="7"/>
      <c r="AQ18" s="277">
        <v>119</v>
      </c>
      <c r="AR18" s="49">
        <f t="shared" si="6"/>
        <v>4469.04738</v>
      </c>
      <c r="AS18" s="275"/>
      <c r="AT18" s="49">
        <f t="shared" si="7"/>
      </c>
      <c r="AU18" s="275">
        <v>20</v>
      </c>
      <c r="AV18" s="49">
        <f t="shared" si="8"/>
        <v>751.1004</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(IF(((SUM(AM32:AM34))=0)," ",(AVERAGE(AM32:AM34))))</f>
        <v>12.666666666666666</v>
      </c>
      <c r="CH18" s="149">
        <f>(IF(((SUM(AN32:AN34))=0)," ",(AVERAGE(AN32:AN34))))</f>
        <v>326.92244</v>
      </c>
      <c r="CI18" s="149"/>
      <c r="CJ18" s="149">
        <f>(IF(((SUM(AU32:AU34))=0)," ",(AVERAGE(AU32:AU34))))</f>
        <v>24</v>
      </c>
      <c r="CK18" s="149">
        <f>(IF(((SUM(AV32:AV34))=0)," ",(AVERAGE(AV32:AV34))))</f>
        <v>619.34508</v>
      </c>
      <c r="CL18" s="22"/>
      <c r="CM18" s="311">
        <f>(AVERAGE(AE29:AE35))</f>
        <v>0.09999999999999999</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7116221</v>
      </c>
      <c r="D19" s="126">
        <f t="shared" si="0"/>
        <v>4.361</v>
      </c>
      <c r="E19" s="271">
        <v>5.4</v>
      </c>
      <c r="F19" s="126">
        <v>2.1</v>
      </c>
      <c r="G19" s="73" t="str">
        <f t="shared" si="1"/>
        <v>0.00</v>
      </c>
      <c r="H19" s="72">
        <v>4100</v>
      </c>
      <c r="I19" s="272">
        <v>10750</v>
      </c>
      <c r="J19" s="7"/>
      <c r="K19" s="62" t="s">
        <v>208</v>
      </c>
      <c r="L19" s="72">
        <v>60.8</v>
      </c>
      <c r="M19" s="266">
        <v>0.04</v>
      </c>
      <c r="N19" s="7"/>
      <c r="O19" s="281"/>
      <c r="P19" s="7"/>
      <c r="Q19" s="352"/>
      <c r="R19" s="352"/>
      <c r="S19" s="352"/>
      <c r="T19" s="7"/>
      <c r="U19" s="267">
        <v>6.82</v>
      </c>
      <c r="V19" s="268">
        <v>6.74</v>
      </c>
      <c r="W19" s="269">
        <v>6.62</v>
      </c>
      <c r="X19" s="7"/>
      <c r="Y19" s="212">
        <v>12</v>
      </c>
      <c r="Z19" s="273">
        <v>11.6</v>
      </c>
      <c r="AA19" s="214">
        <v>12.7</v>
      </c>
      <c r="AB19" s="7"/>
      <c r="AC19" s="267">
        <v>6.5</v>
      </c>
      <c r="AD19" s="213">
        <v>0.1</v>
      </c>
      <c r="AE19" s="307">
        <v>0.1</v>
      </c>
      <c r="AF19" s="7"/>
      <c r="AG19" s="39">
        <f t="shared" si="2"/>
        <v>8</v>
      </c>
      <c r="AH19" s="7"/>
      <c r="AI19" s="275">
        <v>158</v>
      </c>
      <c r="AJ19" s="49">
        <f t="shared" si="3"/>
        <v>5746.57692</v>
      </c>
      <c r="AK19" s="275"/>
      <c r="AL19" s="49">
        <f t="shared" si="4"/>
      </c>
      <c r="AM19" s="275">
        <v>12</v>
      </c>
      <c r="AN19" s="49">
        <f t="shared" si="5"/>
        <v>436.4488799999999</v>
      </c>
      <c r="AO19" s="49">
        <v>7</v>
      </c>
      <c r="AP19" s="7"/>
      <c r="AQ19" s="277">
        <v>176</v>
      </c>
      <c r="AR19" s="49">
        <f t="shared" si="6"/>
        <v>6401.250239999999</v>
      </c>
      <c r="AS19" s="275"/>
      <c r="AT19" s="49">
        <f t="shared" si="7"/>
      </c>
      <c r="AU19" s="275">
        <v>14</v>
      </c>
      <c r="AV19" s="49">
        <f t="shared" si="8"/>
        <v>509.19035999999994</v>
      </c>
      <c r="AW19" s="7"/>
      <c r="AX19" s="277">
        <v>30064</v>
      </c>
      <c r="AY19" s="278">
        <v>4</v>
      </c>
      <c r="AZ19" s="279">
        <v>2.25</v>
      </c>
      <c r="BA19" s="275">
        <v>15.5</v>
      </c>
      <c r="BB19" s="279">
        <v>27</v>
      </c>
      <c r="BC19" s="275">
        <v>11</v>
      </c>
      <c r="BD19" s="275"/>
      <c r="BE19" s="280"/>
      <c r="BF19" s="7"/>
      <c r="BG19" s="277">
        <v>11</v>
      </c>
      <c r="BH19" s="18" t="s">
        <v>215</v>
      </c>
      <c r="BI19" s="125" t="s">
        <v>216</v>
      </c>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7120367</v>
      </c>
      <c r="D20" s="126">
        <f t="shared" si="0"/>
        <v>4.146</v>
      </c>
      <c r="E20" s="271">
        <v>5.8</v>
      </c>
      <c r="F20" s="126">
        <v>2</v>
      </c>
      <c r="G20" s="73" t="str">
        <f t="shared" si="1"/>
        <v>0.00</v>
      </c>
      <c r="H20" s="72">
        <v>1400</v>
      </c>
      <c r="I20" s="272">
        <v>12000</v>
      </c>
      <c r="J20" s="7"/>
      <c r="K20" s="62" t="s">
        <v>207</v>
      </c>
      <c r="L20" s="72">
        <v>53.5</v>
      </c>
      <c r="M20" s="266">
        <v>0</v>
      </c>
      <c r="N20" s="7"/>
      <c r="O20" s="281"/>
      <c r="P20" s="7"/>
      <c r="Q20" s="352"/>
      <c r="R20" s="352"/>
      <c r="S20" s="352"/>
      <c r="T20" s="7"/>
      <c r="U20" s="267">
        <v>6.75</v>
      </c>
      <c r="V20" s="268">
        <v>6.7</v>
      </c>
      <c r="W20" s="269">
        <v>6.6</v>
      </c>
      <c r="X20" s="7"/>
      <c r="Y20" s="212">
        <v>11.6</v>
      </c>
      <c r="Z20" s="273">
        <v>11.8</v>
      </c>
      <c r="AA20" s="214">
        <v>12.9</v>
      </c>
      <c r="AB20" s="7"/>
      <c r="AC20" s="267">
        <v>4</v>
      </c>
      <c r="AD20" s="213">
        <v>0.1</v>
      </c>
      <c r="AE20" s="307">
        <v>0.1</v>
      </c>
      <c r="AF20" s="7"/>
      <c r="AG20" s="39">
        <f t="shared" si="2"/>
        <v>9</v>
      </c>
      <c r="AH20" s="7"/>
      <c r="AI20" s="275">
        <v>139</v>
      </c>
      <c r="AJ20" s="49">
        <f t="shared" si="3"/>
        <v>4806.29196</v>
      </c>
      <c r="AK20" s="275">
        <v>87</v>
      </c>
      <c r="AL20" s="49">
        <f t="shared" si="4"/>
        <v>3008.25468</v>
      </c>
      <c r="AM20" s="275">
        <v>13</v>
      </c>
      <c r="AN20" s="49">
        <f t="shared" si="5"/>
        <v>449.50931999999995</v>
      </c>
      <c r="AO20" s="49">
        <v>9</v>
      </c>
      <c r="AP20" s="7"/>
      <c r="AQ20" s="277">
        <v>176</v>
      </c>
      <c r="AR20" s="49">
        <f t="shared" si="6"/>
        <v>6085.66464</v>
      </c>
      <c r="AS20" s="275">
        <v>65</v>
      </c>
      <c r="AT20" s="49">
        <f t="shared" si="7"/>
        <v>2247.5466</v>
      </c>
      <c r="AU20" s="275">
        <v>21</v>
      </c>
      <c r="AV20" s="49">
        <f t="shared" si="8"/>
        <v>726.13044</v>
      </c>
      <c r="AW20" s="7"/>
      <c r="AX20" s="277">
        <v>16510</v>
      </c>
      <c r="AY20" s="278">
        <v>5</v>
      </c>
      <c r="AZ20" s="279">
        <v>2</v>
      </c>
      <c r="BA20" s="275">
        <v>12.4</v>
      </c>
      <c r="BB20" s="279">
        <v>29</v>
      </c>
      <c r="BC20" s="275">
        <v>11</v>
      </c>
      <c r="BD20" s="275"/>
      <c r="BE20" s="280"/>
      <c r="BF20" s="7"/>
      <c r="BG20" s="277">
        <v>11</v>
      </c>
      <c r="BH20" s="18" t="s">
        <v>215</v>
      </c>
      <c r="BI20" s="125" t="s">
        <v>216</v>
      </c>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f>(IF(((SUM(AM39:AM41))=0)," ",(AVERAGE(AM39:AM41))))</f>
        <v>13.666666666666666</v>
      </c>
      <c r="CH20" s="149">
        <f>(IF(((SUM(AN39:AN41))=0)," ",(AVERAGE(AN39:AN41))))</f>
        <v>321.14282</v>
      </c>
      <c r="CI20" s="149"/>
      <c r="CJ20" s="149">
        <f>(IF(((SUM(AU39:AU41))=0)," ",(AVERAGE(AU39:AU41))))</f>
        <v>25</v>
      </c>
      <c r="CK20" s="149">
        <f>(IF(((SUM(AV39:AV41))=0)," ",(AVERAGE(AV39:AV41))))</f>
        <v>586.6634</v>
      </c>
      <c r="CL20" s="22"/>
      <c r="CM20" s="311">
        <f>(AVERAGE(AE36:AE42))</f>
        <v>0.09999999999999999</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7124426</v>
      </c>
      <c r="D21" s="127">
        <f t="shared" si="0"/>
        <v>4.059</v>
      </c>
      <c r="E21" s="282">
        <v>5.3</v>
      </c>
      <c r="F21" s="127">
        <v>1.9</v>
      </c>
      <c r="G21" s="147" t="str">
        <f t="shared" si="1"/>
        <v>0.00</v>
      </c>
      <c r="H21" s="136">
        <v>0</v>
      </c>
      <c r="I21" s="137">
        <v>0</v>
      </c>
      <c r="J21" s="7"/>
      <c r="K21" s="65" t="s">
        <v>207</v>
      </c>
      <c r="L21" s="136">
        <v>51.8</v>
      </c>
      <c r="M21" s="179">
        <v>0</v>
      </c>
      <c r="N21" s="7"/>
      <c r="O21" s="283"/>
      <c r="P21" s="7"/>
      <c r="Q21" s="352"/>
      <c r="R21" s="352"/>
      <c r="S21" s="352"/>
      <c r="T21" s="7"/>
      <c r="U21" s="284">
        <v>6.99</v>
      </c>
      <c r="V21" s="285">
        <v>6.96</v>
      </c>
      <c r="W21" s="286">
        <v>6.58</v>
      </c>
      <c r="X21" s="7"/>
      <c r="Y21" s="287">
        <v>11.4</v>
      </c>
      <c r="Z21" s="288">
        <v>11.4</v>
      </c>
      <c r="AA21" s="289">
        <v>12.2</v>
      </c>
      <c r="AB21" s="7"/>
      <c r="AC21" s="284">
        <v>5</v>
      </c>
      <c r="AD21" s="290">
        <v>0.01</v>
      </c>
      <c r="AE21" s="308">
        <v>0.1</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c r="AY21" s="41"/>
      <c r="AZ21" s="293"/>
      <c r="BA21" s="40"/>
      <c r="BB21" s="293"/>
      <c r="BC21" s="40"/>
      <c r="BD21" s="40"/>
      <c r="BE21" s="294"/>
      <c r="BF21" s="7"/>
      <c r="BG21" s="292"/>
      <c r="BH21" s="37"/>
      <c r="BI21" s="57"/>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7128230</v>
      </c>
      <c r="D22" s="126">
        <f t="shared" si="0"/>
        <v>3.804</v>
      </c>
      <c r="E22" s="271">
        <v>5.2</v>
      </c>
      <c r="F22" s="126">
        <v>1.8</v>
      </c>
      <c r="G22" s="73" t="str">
        <f t="shared" si="1"/>
        <v>0.00</v>
      </c>
      <c r="H22" s="72">
        <v>0</v>
      </c>
      <c r="I22" s="272">
        <v>0</v>
      </c>
      <c r="J22" s="7"/>
      <c r="K22" s="62" t="s">
        <v>207</v>
      </c>
      <c r="L22" s="72">
        <v>51.3</v>
      </c>
      <c r="M22" s="266">
        <v>0</v>
      </c>
      <c r="N22" s="7"/>
      <c r="O22" s="281"/>
      <c r="P22" s="7"/>
      <c r="Q22" s="352"/>
      <c r="R22" s="352"/>
      <c r="S22" s="352"/>
      <c r="T22" s="7"/>
      <c r="U22" s="267">
        <v>6.97</v>
      </c>
      <c r="V22" s="268">
        <v>6.86</v>
      </c>
      <c r="W22" s="269">
        <v>6.71</v>
      </c>
      <c r="X22" s="7"/>
      <c r="Y22" s="212">
        <v>11.4</v>
      </c>
      <c r="Z22" s="273">
        <v>11.2</v>
      </c>
      <c r="AA22" s="214">
        <v>12.1</v>
      </c>
      <c r="AB22" s="7"/>
      <c r="AC22" s="267">
        <v>1.5</v>
      </c>
      <c r="AD22" s="213">
        <v>0.01</v>
      </c>
      <c r="AE22" s="307">
        <v>0.1</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642.1585542857143</v>
      </c>
      <c r="BR22" s="149">
        <f>MAX(AV12:AV42)</f>
        <v>926.2404</v>
      </c>
      <c r="BS22" s="22" t="s">
        <v>125</v>
      </c>
      <c r="BT22" s="22"/>
      <c r="BU22" s="149">
        <f>(IF(((SUM(AU12:AU42))=0)," ",(AVERAGE(AU12:AU42))))</f>
        <v>20.928571428571427</v>
      </c>
      <c r="BV22" s="52">
        <f>(CJ23)</f>
        <v>25</v>
      </c>
      <c r="BW22" s="149">
        <f>MAX(AU12:AU42)</f>
        <v>27</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7131922</v>
      </c>
      <c r="D23" s="126">
        <f t="shared" si="0"/>
        <v>3.692</v>
      </c>
      <c r="E23" s="271">
        <v>5.6</v>
      </c>
      <c r="F23" s="126">
        <v>1.8</v>
      </c>
      <c r="G23" s="73" t="str">
        <f t="shared" si="1"/>
        <v>0.00</v>
      </c>
      <c r="H23" s="72">
        <v>4200</v>
      </c>
      <c r="I23" s="272">
        <v>7500</v>
      </c>
      <c r="J23" s="7"/>
      <c r="K23" s="62" t="s">
        <v>207</v>
      </c>
      <c r="L23" s="72">
        <v>50.8</v>
      </c>
      <c r="M23" s="266">
        <v>0</v>
      </c>
      <c r="N23" s="7"/>
      <c r="O23" s="281"/>
      <c r="P23" s="7"/>
      <c r="Q23" s="352"/>
      <c r="R23" s="352"/>
      <c r="S23" s="352"/>
      <c r="T23" s="7"/>
      <c r="U23" s="267">
        <v>6.73</v>
      </c>
      <c r="V23" s="268">
        <v>6.71</v>
      </c>
      <c r="W23" s="269">
        <v>6.67</v>
      </c>
      <c r="X23" s="7"/>
      <c r="Y23" s="212">
        <v>11.8</v>
      </c>
      <c r="Z23" s="273">
        <v>11.6</v>
      </c>
      <c r="AA23" s="214">
        <v>12.4</v>
      </c>
      <c r="AB23" s="7"/>
      <c r="AC23" s="267">
        <v>3</v>
      </c>
      <c r="AD23" s="213">
        <v>0.1</v>
      </c>
      <c r="AE23" s="307">
        <v>0.1</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v>33129</v>
      </c>
      <c r="AY23" s="278">
        <v>2</v>
      </c>
      <c r="AZ23" s="279">
        <v>2</v>
      </c>
      <c r="BA23" s="275">
        <v>15.5</v>
      </c>
      <c r="BB23" s="279">
        <v>28</v>
      </c>
      <c r="BC23" s="275">
        <v>11</v>
      </c>
      <c r="BD23" s="275"/>
      <c r="BE23" s="280"/>
      <c r="BF23" s="7"/>
      <c r="BG23" s="277">
        <v>11</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13.666666666666666</v>
      </c>
      <c r="CH23" s="149">
        <f>(IF(((SUM(CH12:CH20))=0)," ",(MAX(CH12:CH20))))</f>
        <v>674</v>
      </c>
      <c r="CI23" s="149"/>
      <c r="CJ23" s="149">
        <f>(IF(((SUM(CJ12:CJ20))=0)," ",(MAX(CJ12:CJ20))))</f>
        <v>25</v>
      </c>
      <c r="CK23" s="149">
        <f>(IF(((SUM(CK12:CK20))=0)," ",(MAX(CK12:CK20))))</f>
        <v>1031</v>
      </c>
      <c r="CL23" s="63"/>
      <c r="CM23" s="311">
        <f>(MAX(CM12:CM20))</f>
        <v>0.09999999999999999</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7135675</v>
      </c>
      <c r="D24" s="126">
        <f t="shared" si="0"/>
        <v>3.753</v>
      </c>
      <c r="E24" s="271">
        <v>6.2</v>
      </c>
      <c r="F24" s="126">
        <v>1.6</v>
      </c>
      <c r="G24" s="73" t="str">
        <f t="shared" si="1"/>
        <v>0.00</v>
      </c>
      <c r="H24" s="72">
        <v>2000</v>
      </c>
      <c r="I24" s="272">
        <v>10750</v>
      </c>
      <c r="J24" s="7"/>
      <c r="K24" s="62" t="s">
        <v>207</v>
      </c>
      <c r="L24" s="72">
        <v>57</v>
      </c>
      <c r="M24" s="266">
        <v>0</v>
      </c>
      <c r="N24" s="7"/>
      <c r="O24" s="281"/>
      <c r="P24" s="7"/>
      <c r="Q24" s="352"/>
      <c r="R24" s="352"/>
      <c r="S24" s="352"/>
      <c r="T24" s="7"/>
      <c r="U24" s="267">
        <v>6.86</v>
      </c>
      <c r="V24" s="268">
        <v>6.8</v>
      </c>
      <c r="W24" s="269">
        <v>6.58</v>
      </c>
      <c r="X24" s="7"/>
      <c r="Y24" s="212">
        <v>12.6</v>
      </c>
      <c r="Z24" s="273">
        <v>12.4</v>
      </c>
      <c r="AA24" s="214">
        <v>12.9</v>
      </c>
      <c r="AB24" s="7"/>
      <c r="AC24" s="267">
        <v>7.5</v>
      </c>
      <c r="AD24" s="213">
        <v>0.1</v>
      </c>
      <c r="AE24" s="307">
        <v>0.1</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v>56525</v>
      </c>
      <c r="AY24" s="278">
        <v>5</v>
      </c>
      <c r="AZ24" s="279">
        <v>1.75</v>
      </c>
      <c r="BA24" s="275">
        <v>6.2</v>
      </c>
      <c r="BB24" s="279">
        <v>29</v>
      </c>
      <c r="BC24" s="275">
        <v>11</v>
      </c>
      <c r="BD24" s="275"/>
      <c r="BE24" s="280"/>
      <c r="BF24" s="7"/>
      <c r="BG24" s="277">
        <v>11</v>
      </c>
      <c r="BH24" s="18" t="s">
        <v>215</v>
      </c>
      <c r="BI24" s="125" t="s">
        <v>216</v>
      </c>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7139569</v>
      </c>
      <c r="D25" s="126">
        <f t="shared" si="0"/>
        <v>3.894</v>
      </c>
      <c r="E25" s="271">
        <v>5.4</v>
      </c>
      <c r="F25" s="126">
        <v>1.8</v>
      </c>
      <c r="G25" s="73" t="str">
        <f t="shared" si="1"/>
        <v>0.00</v>
      </c>
      <c r="H25" s="72">
        <v>2300</v>
      </c>
      <c r="I25" s="272">
        <v>8000</v>
      </c>
      <c r="J25" s="7"/>
      <c r="K25" s="62" t="s">
        <v>207</v>
      </c>
      <c r="L25" s="72">
        <v>53.4</v>
      </c>
      <c r="M25" s="266">
        <v>0</v>
      </c>
      <c r="N25" s="7"/>
      <c r="O25" s="281"/>
      <c r="P25" s="7"/>
      <c r="Q25" s="353"/>
      <c r="R25" s="353"/>
      <c r="S25" s="353"/>
      <c r="T25" s="7"/>
      <c r="U25" s="267">
        <v>6.88</v>
      </c>
      <c r="V25" s="268">
        <v>7.01</v>
      </c>
      <c r="W25" s="269">
        <v>6.65</v>
      </c>
      <c r="X25" s="7"/>
      <c r="Y25" s="212">
        <v>12.2</v>
      </c>
      <c r="Z25" s="273">
        <v>11.8</v>
      </c>
      <c r="AA25" s="214">
        <v>12.9</v>
      </c>
      <c r="AB25" s="7"/>
      <c r="AC25" s="267">
        <v>5</v>
      </c>
      <c r="AD25" s="213">
        <v>0.01</v>
      </c>
      <c r="AE25" s="307">
        <v>0.1</v>
      </c>
      <c r="AF25" s="7"/>
      <c r="AG25" s="39">
        <f t="shared" si="2"/>
        <v>14</v>
      </c>
      <c r="AH25" s="7"/>
      <c r="AI25" s="275">
        <v>156</v>
      </c>
      <c r="AJ25" s="49">
        <f t="shared" si="3"/>
        <v>5066.249760000001</v>
      </c>
      <c r="AK25" s="275"/>
      <c r="AL25" s="49">
        <f t="shared" si="4"/>
      </c>
      <c r="AM25" s="275">
        <v>14</v>
      </c>
      <c r="AN25" s="49">
        <f t="shared" si="5"/>
        <v>454.66344000000004</v>
      </c>
      <c r="AO25" s="49">
        <v>10</v>
      </c>
      <c r="AP25" s="7"/>
      <c r="AQ25" s="277">
        <v>148</v>
      </c>
      <c r="AR25" s="49">
        <f t="shared" si="6"/>
        <v>4806.44208</v>
      </c>
      <c r="AS25" s="275"/>
      <c r="AT25" s="49">
        <f t="shared" si="7"/>
      </c>
      <c r="AU25" s="275">
        <v>19</v>
      </c>
      <c r="AV25" s="49">
        <f t="shared" si="8"/>
        <v>617.04324</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7143034</v>
      </c>
      <c r="D26" s="127">
        <f t="shared" si="0"/>
        <v>3.465</v>
      </c>
      <c r="E26" s="282">
        <v>5.2</v>
      </c>
      <c r="F26" s="127">
        <v>1.6</v>
      </c>
      <c r="G26" s="147" t="str">
        <f t="shared" si="1"/>
        <v>0.00</v>
      </c>
      <c r="H26" s="136">
        <v>10200</v>
      </c>
      <c r="I26" s="137">
        <v>10500</v>
      </c>
      <c r="J26" s="7"/>
      <c r="K26" s="65" t="s">
        <v>209</v>
      </c>
      <c r="L26" s="136">
        <v>52.1</v>
      </c>
      <c r="M26" s="179">
        <v>0</v>
      </c>
      <c r="N26" s="7"/>
      <c r="O26" s="283"/>
      <c r="P26" s="7"/>
      <c r="Q26" s="215">
        <v>40.9</v>
      </c>
      <c r="R26" s="216">
        <v>0.55</v>
      </c>
      <c r="S26" s="217">
        <v>5.2</v>
      </c>
      <c r="T26" s="7"/>
      <c r="U26" s="284">
        <v>6.94</v>
      </c>
      <c r="V26" s="285">
        <v>6.92</v>
      </c>
      <c r="W26" s="286">
        <v>6.89</v>
      </c>
      <c r="X26" s="7"/>
      <c r="Y26" s="287">
        <v>12.1</v>
      </c>
      <c r="Z26" s="288">
        <v>12.3</v>
      </c>
      <c r="AA26" s="289">
        <v>13.2</v>
      </c>
      <c r="AB26" s="7"/>
      <c r="AC26" s="284">
        <v>4</v>
      </c>
      <c r="AD26" s="290">
        <v>0.01</v>
      </c>
      <c r="AE26" s="308">
        <v>0.1</v>
      </c>
      <c r="AF26" s="7"/>
      <c r="AG26" s="39">
        <f t="shared" si="2"/>
        <v>15</v>
      </c>
      <c r="AH26" s="7"/>
      <c r="AI26" s="40">
        <v>188</v>
      </c>
      <c r="AJ26" s="58">
        <f t="shared" si="3"/>
        <v>5432.842799999999</v>
      </c>
      <c r="AK26" s="40"/>
      <c r="AL26" s="58">
        <f t="shared" si="4"/>
      </c>
      <c r="AM26" s="40">
        <v>11</v>
      </c>
      <c r="AN26" s="58">
        <f t="shared" si="5"/>
        <v>317.87909999999994</v>
      </c>
      <c r="AO26" s="58">
        <v>8</v>
      </c>
      <c r="AP26" s="7"/>
      <c r="AQ26" s="292">
        <v>161</v>
      </c>
      <c r="AR26" s="58">
        <f t="shared" si="6"/>
        <v>4652.5941</v>
      </c>
      <c r="AS26" s="40"/>
      <c r="AT26" s="58">
        <f t="shared" si="7"/>
      </c>
      <c r="AU26" s="40">
        <v>16</v>
      </c>
      <c r="AV26" s="58">
        <f t="shared" si="8"/>
        <v>462.3696</v>
      </c>
      <c r="AW26" s="7"/>
      <c r="AX26" s="292">
        <v>33751</v>
      </c>
      <c r="AY26" s="41">
        <v>4</v>
      </c>
      <c r="AZ26" s="293">
        <v>3.25</v>
      </c>
      <c r="BA26" s="40">
        <v>40.3</v>
      </c>
      <c r="BB26" s="293">
        <v>26</v>
      </c>
      <c r="BC26" s="40">
        <v>12</v>
      </c>
      <c r="BD26" s="40"/>
      <c r="BE26" s="294"/>
      <c r="BF26" s="7"/>
      <c r="BG26" s="292">
        <v>12</v>
      </c>
      <c r="BH26" s="37" t="s">
        <v>215</v>
      </c>
      <c r="BI26" s="57" t="s">
        <v>216</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7146521</v>
      </c>
      <c r="D27" s="126">
        <f t="shared" si="0"/>
        <v>3.487</v>
      </c>
      <c r="E27" s="271">
        <v>4.8</v>
      </c>
      <c r="F27" s="126">
        <v>1.6</v>
      </c>
      <c r="G27" s="73" t="str">
        <f t="shared" si="1"/>
        <v>0.00</v>
      </c>
      <c r="H27" s="72">
        <v>0</v>
      </c>
      <c r="I27" s="272">
        <v>7750</v>
      </c>
      <c r="J27" s="7"/>
      <c r="K27" s="62" t="s">
        <v>207</v>
      </c>
      <c r="L27" s="72">
        <v>55.2</v>
      </c>
      <c r="M27" s="266">
        <v>0</v>
      </c>
      <c r="N27" s="7"/>
      <c r="O27" s="281"/>
      <c r="P27" s="7"/>
      <c r="Q27" s="215">
        <v>34.4</v>
      </c>
      <c r="R27" s="216">
        <v>0.47</v>
      </c>
      <c r="S27" s="217">
        <v>35.7</v>
      </c>
      <c r="T27" s="7"/>
      <c r="U27" s="267">
        <v>6.9</v>
      </c>
      <c r="V27" s="268">
        <v>6.86</v>
      </c>
      <c r="W27" s="269">
        <v>6.86</v>
      </c>
      <c r="X27" s="7"/>
      <c r="Y27" s="212">
        <v>12.6</v>
      </c>
      <c r="Z27" s="273">
        <v>12.7</v>
      </c>
      <c r="AA27" s="214">
        <v>13.3</v>
      </c>
      <c r="AB27" s="7"/>
      <c r="AC27" s="267">
        <v>5</v>
      </c>
      <c r="AD27" s="213">
        <v>0.01</v>
      </c>
      <c r="AE27" s="307">
        <v>0.1</v>
      </c>
      <c r="AF27" s="7"/>
      <c r="AG27" s="39">
        <f t="shared" si="2"/>
        <v>16</v>
      </c>
      <c r="AH27" s="7"/>
      <c r="AI27" s="275">
        <v>189</v>
      </c>
      <c r="AJ27" s="49">
        <f t="shared" si="3"/>
        <v>5496.41862</v>
      </c>
      <c r="AK27" s="275">
        <v>146</v>
      </c>
      <c r="AL27" s="49">
        <f t="shared" si="4"/>
        <v>4245.91068</v>
      </c>
      <c r="AM27" s="275">
        <v>15</v>
      </c>
      <c r="AN27" s="49">
        <f t="shared" si="5"/>
        <v>436.2237</v>
      </c>
      <c r="AO27" s="49">
        <v>12</v>
      </c>
      <c r="AP27" s="7"/>
      <c r="AQ27" s="277">
        <v>171</v>
      </c>
      <c r="AR27" s="49">
        <f t="shared" si="6"/>
        <v>4972.950180000001</v>
      </c>
      <c r="AS27" s="275">
        <v>77</v>
      </c>
      <c r="AT27" s="49">
        <f t="shared" si="7"/>
        <v>2239.28166</v>
      </c>
      <c r="AU27" s="275">
        <v>20</v>
      </c>
      <c r="AV27" s="49">
        <f t="shared" si="8"/>
        <v>581.6316</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7149824</v>
      </c>
      <c r="D28" s="126">
        <f t="shared" si="0"/>
        <v>3.303</v>
      </c>
      <c r="E28" s="271">
        <v>4.8</v>
      </c>
      <c r="F28" s="126">
        <v>1.6</v>
      </c>
      <c r="G28" s="73" t="str">
        <f t="shared" si="1"/>
        <v>0.00</v>
      </c>
      <c r="H28" s="72">
        <v>0</v>
      </c>
      <c r="I28" s="272">
        <v>0</v>
      </c>
      <c r="J28" s="7"/>
      <c r="K28" s="62" t="s">
        <v>208</v>
      </c>
      <c r="L28" s="72">
        <v>55</v>
      </c>
      <c r="M28" s="266">
        <v>0.03</v>
      </c>
      <c r="N28" s="7"/>
      <c r="O28" s="281"/>
      <c r="P28" s="7"/>
      <c r="Q28" s="215">
        <v>33.4</v>
      </c>
      <c r="R28" s="216">
        <v>0.45</v>
      </c>
      <c r="S28" s="217"/>
      <c r="T28" s="7"/>
      <c r="U28" s="267">
        <v>7.02</v>
      </c>
      <c r="V28" s="268">
        <v>6.99</v>
      </c>
      <c r="W28" s="269">
        <v>6.89</v>
      </c>
      <c r="X28" s="7"/>
      <c r="Y28" s="212">
        <v>12.2</v>
      </c>
      <c r="Z28" s="273">
        <v>12.6</v>
      </c>
      <c r="AA28" s="214">
        <v>13.6</v>
      </c>
      <c r="AB28" s="7"/>
      <c r="AC28" s="267">
        <v>5</v>
      </c>
      <c r="AD28" s="213">
        <v>0.01</v>
      </c>
      <c r="AE28" s="307">
        <v>0.1</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198" t="s">
        <v>148</v>
      </c>
      <c r="BW28" s="306">
        <f>MAX(AE12:AE42)</f>
        <v>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7153081</v>
      </c>
      <c r="D29" s="126">
        <f t="shared" si="0"/>
        <v>3.257</v>
      </c>
      <c r="E29" s="271">
        <v>4.8</v>
      </c>
      <c r="F29" s="126">
        <v>1.6</v>
      </c>
      <c r="G29" s="73" t="str">
        <f t="shared" si="1"/>
        <v>0.00</v>
      </c>
      <c r="H29" s="72">
        <v>1500</v>
      </c>
      <c r="I29" s="272">
        <v>3800</v>
      </c>
      <c r="J29" s="7"/>
      <c r="K29" s="62" t="s">
        <v>208</v>
      </c>
      <c r="L29" s="72">
        <v>56.2</v>
      </c>
      <c r="M29" s="266">
        <v>0</v>
      </c>
      <c r="N29" s="7"/>
      <c r="O29" s="281"/>
      <c r="P29" s="7"/>
      <c r="Q29" s="215">
        <v>38.2</v>
      </c>
      <c r="R29" s="216">
        <v>0.52</v>
      </c>
      <c r="S29" s="217"/>
      <c r="T29" s="7"/>
      <c r="U29" s="267">
        <v>7.09</v>
      </c>
      <c r="V29" s="268">
        <v>7.08</v>
      </c>
      <c r="W29" s="269">
        <v>6.68</v>
      </c>
      <c r="X29" s="7"/>
      <c r="Y29" s="212">
        <v>12.6</v>
      </c>
      <c r="Z29" s="273">
        <v>13.1</v>
      </c>
      <c r="AA29" s="214">
        <v>13.9</v>
      </c>
      <c r="AB29" s="7"/>
      <c r="AC29" s="267">
        <v>3</v>
      </c>
      <c r="AD29" s="213">
        <v>0.01</v>
      </c>
      <c r="AE29" s="307">
        <v>0.1</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198" t="s">
        <v>148</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7156251</v>
      </c>
      <c r="D30" s="126">
        <f t="shared" si="0"/>
        <v>3.17</v>
      </c>
      <c r="E30" s="271">
        <v>4.6</v>
      </c>
      <c r="F30" s="126">
        <v>1.4</v>
      </c>
      <c r="G30" s="73" t="str">
        <f t="shared" si="1"/>
        <v>0.00</v>
      </c>
      <c r="H30" s="72">
        <v>1200</v>
      </c>
      <c r="I30" s="272">
        <v>6000</v>
      </c>
      <c r="J30" s="7"/>
      <c r="K30" s="62" t="s">
        <v>207</v>
      </c>
      <c r="L30" s="72">
        <v>52.6</v>
      </c>
      <c r="M30" s="266">
        <v>0</v>
      </c>
      <c r="N30" s="7"/>
      <c r="O30" s="281"/>
      <c r="P30" s="7"/>
      <c r="Q30" s="215">
        <v>35.4</v>
      </c>
      <c r="R30" s="216">
        <v>0.76</v>
      </c>
      <c r="S30" s="217">
        <v>33.6</v>
      </c>
      <c r="T30" s="7"/>
      <c r="U30" s="267">
        <v>6.85</v>
      </c>
      <c r="V30" s="268">
        <v>6.7</v>
      </c>
      <c r="W30" s="269">
        <v>6.6</v>
      </c>
      <c r="X30" s="7"/>
      <c r="Y30" s="212">
        <v>12.5</v>
      </c>
      <c r="Z30" s="273">
        <v>13.1</v>
      </c>
      <c r="AA30" s="214">
        <v>14</v>
      </c>
      <c r="AB30" s="7"/>
      <c r="AC30" s="267">
        <v>5</v>
      </c>
      <c r="AD30" s="213">
        <v>0.01</v>
      </c>
      <c r="AE30" s="307">
        <v>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v>54309</v>
      </c>
      <c r="AY30" s="278">
        <v>2</v>
      </c>
      <c r="AZ30" s="279">
        <v>3.75</v>
      </c>
      <c r="BA30" s="275">
        <v>27.9</v>
      </c>
      <c r="BB30" s="279">
        <v>27</v>
      </c>
      <c r="BC30" s="275">
        <v>25</v>
      </c>
      <c r="BD30" s="275"/>
      <c r="BE30" s="280"/>
      <c r="BF30" s="7"/>
      <c r="BG30" s="277">
        <v>25</v>
      </c>
      <c r="BH30" s="18" t="s">
        <v>215</v>
      </c>
      <c r="BI30" s="125" t="s">
        <v>216</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7159399</v>
      </c>
      <c r="D31" s="127">
        <f t="shared" si="0"/>
        <v>3.148</v>
      </c>
      <c r="E31" s="282">
        <v>4.5</v>
      </c>
      <c r="F31" s="127">
        <v>1.4</v>
      </c>
      <c r="G31" s="147" t="str">
        <f t="shared" si="1"/>
        <v>0.00</v>
      </c>
      <c r="H31" s="136">
        <v>2000</v>
      </c>
      <c r="I31" s="137">
        <v>6750</v>
      </c>
      <c r="J31" s="7"/>
      <c r="K31" s="65" t="s">
        <v>207</v>
      </c>
      <c r="L31" s="136">
        <v>52.5</v>
      </c>
      <c r="M31" s="179">
        <v>0</v>
      </c>
      <c r="N31" s="7"/>
      <c r="O31" s="283"/>
      <c r="P31" s="7"/>
      <c r="Q31" s="215">
        <v>35.2</v>
      </c>
      <c r="R31" s="216">
        <v>0.49</v>
      </c>
      <c r="S31" s="217">
        <v>7.4</v>
      </c>
      <c r="T31" s="7"/>
      <c r="U31" s="284">
        <v>6.79</v>
      </c>
      <c r="V31" s="285">
        <v>6.74</v>
      </c>
      <c r="W31" s="286">
        <v>6.67</v>
      </c>
      <c r="X31" s="7"/>
      <c r="Y31" s="287">
        <v>12.7</v>
      </c>
      <c r="Z31" s="288">
        <v>12.5</v>
      </c>
      <c r="AA31" s="289">
        <v>13</v>
      </c>
      <c r="AB31" s="7"/>
      <c r="AC31" s="284">
        <v>4</v>
      </c>
      <c r="AD31" s="290">
        <v>0.2</v>
      </c>
      <c r="AE31" s="308">
        <v>0.1</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7162533</v>
      </c>
      <c r="D32" s="126">
        <f t="shared" si="0"/>
        <v>3.134</v>
      </c>
      <c r="E32" s="271">
        <v>4.6</v>
      </c>
      <c r="F32" s="126">
        <v>1.2</v>
      </c>
      <c r="G32" s="73" t="str">
        <f t="shared" si="1"/>
        <v>0.00</v>
      </c>
      <c r="H32" s="72">
        <v>1050</v>
      </c>
      <c r="I32" s="272">
        <v>11250</v>
      </c>
      <c r="J32" s="7"/>
      <c r="K32" s="62" t="s">
        <v>214</v>
      </c>
      <c r="L32" s="72">
        <v>53.3</v>
      </c>
      <c r="M32" s="266">
        <v>0.01</v>
      </c>
      <c r="N32" s="7"/>
      <c r="O32" s="281"/>
      <c r="P32" s="7"/>
      <c r="Q32" s="215">
        <v>34.1</v>
      </c>
      <c r="R32" s="216">
        <v>0.55</v>
      </c>
      <c r="S32" s="217">
        <v>54.6</v>
      </c>
      <c r="T32" s="7"/>
      <c r="U32" s="267">
        <v>6.92</v>
      </c>
      <c r="V32" s="268">
        <v>7.02</v>
      </c>
      <c r="W32" s="269">
        <v>6.45</v>
      </c>
      <c r="X32" s="7"/>
      <c r="Y32" s="212">
        <v>12.7</v>
      </c>
      <c r="Z32" s="273">
        <v>12.6</v>
      </c>
      <c r="AA32" s="214">
        <v>13.7</v>
      </c>
      <c r="AB32" s="7"/>
      <c r="AC32" s="267">
        <v>6</v>
      </c>
      <c r="AD32" s="213">
        <v>0.2</v>
      </c>
      <c r="AE32" s="307">
        <v>0.1</v>
      </c>
      <c r="AF32" s="7"/>
      <c r="AG32" s="39">
        <f t="shared" si="2"/>
        <v>21</v>
      </c>
      <c r="AH32" s="7"/>
      <c r="AI32" s="275">
        <v>213</v>
      </c>
      <c r="AJ32" s="49">
        <f t="shared" si="3"/>
        <v>5567.30028</v>
      </c>
      <c r="AK32" s="275"/>
      <c r="AL32" s="49">
        <f t="shared" si="4"/>
      </c>
      <c r="AM32" s="275">
        <v>12</v>
      </c>
      <c r="AN32" s="49">
        <f t="shared" si="5"/>
        <v>313.65072</v>
      </c>
      <c r="AO32" s="49">
        <v>9</v>
      </c>
      <c r="AP32" s="7"/>
      <c r="AQ32" s="277">
        <v>274</v>
      </c>
      <c r="AR32" s="49">
        <f t="shared" si="6"/>
        <v>7161.69144</v>
      </c>
      <c r="AS32" s="275"/>
      <c r="AT32" s="49">
        <f t="shared" si="7"/>
      </c>
      <c r="AU32" s="275">
        <v>22</v>
      </c>
      <c r="AV32" s="49">
        <f t="shared" si="8"/>
        <v>575.0263199999999</v>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7165613</v>
      </c>
      <c r="D33" s="126">
        <f t="shared" si="0"/>
        <v>3.08</v>
      </c>
      <c r="E33" s="271">
        <v>4.6</v>
      </c>
      <c r="F33" s="126">
        <v>1.2</v>
      </c>
      <c r="G33" s="73" t="str">
        <f t="shared" si="1"/>
        <v>0.00</v>
      </c>
      <c r="H33" s="72">
        <v>6700</v>
      </c>
      <c r="I33" s="272">
        <v>8500</v>
      </c>
      <c r="J33" s="7"/>
      <c r="K33" s="62" t="s">
        <v>207</v>
      </c>
      <c r="L33" s="72">
        <v>52.3</v>
      </c>
      <c r="M33" s="266">
        <v>0.03</v>
      </c>
      <c r="N33" s="7"/>
      <c r="O33" s="281"/>
      <c r="P33" s="7"/>
      <c r="Q33" s="215">
        <v>35.7</v>
      </c>
      <c r="R33" s="216">
        <v>0.49</v>
      </c>
      <c r="S33" s="217"/>
      <c r="T33" s="7"/>
      <c r="U33" s="267">
        <v>6.93</v>
      </c>
      <c r="V33" s="268">
        <v>7.05</v>
      </c>
      <c r="W33" s="269">
        <v>6.35</v>
      </c>
      <c r="X33" s="7"/>
      <c r="Y33" s="212">
        <v>13.1</v>
      </c>
      <c r="Z33" s="273">
        <v>12.8</v>
      </c>
      <c r="AA33" s="214">
        <v>14</v>
      </c>
      <c r="AB33" s="7"/>
      <c r="AC33" s="267">
        <v>6</v>
      </c>
      <c r="AD33" s="213">
        <v>0.2</v>
      </c>
      <c r="AE33" s="307">
        <v>0.1</v>
      </c>
      <c r="AF33" s="7"/>
      <c r="AG33" s="39">
        <f t="shared" si="2"/>
        <v>22</v>
      </c>
      <c r="AH33" s="7"/>
      <c r="AI33" s="275">
        <v>233</v>
      </c>
      <c r="AJ33" s="49">
        <f t="shared" si="3"/>
        <v>5985.1176</v>
      </c>
      <c r="AK33" s="275"/>
      <c r="AL33" s="49">
        <f t="shared" si="4"/>
      </c>
      <c r="AM33" s="275">
        <v>11</v>
      </c>
      <c r="AN33" s="49">
        <f t="shared" si="5"/>
        <v>282.55920000000003</v>
      </c>
      <c r="AO33" s="49">
        <v>8</v>
      </c>
      <c r="AP33" s="7"/>
      <c r="AQ33" s="277">
        <v>260</v>
      </c>
      <c r="AR33" s="49">
        <f t="shared" si="6"/>
        <v>6678.6720000000005</v>
      </c>
      <c r="AS33" s="275"/>
      <c r="AT33" s="49">
        <f t="shared" si="7"/>
      </c>
      <c r="AU33" s="275">
        <v>23</v>
      </c>
      <c r="AV33" s="49">
        <f t="shared" si="8"/>
        <v>590.8056</v>
      </c>
      <c r="AW33" s="7"/>
      <c r="AX33" s="277">
        <v>41730</v>
      </c>
      <c r="AY33" s="278">
        <v>4</v>
      </c>
      <c r="AZ33" s="279">
        <v>2.75</v>
      </c>
      <c r="BA33" s="275">
        <v>21.7</v>
      </c>
      <c r="BB33" s="279">
        <v>23</v>
      </c>
      <c r="BC33" s="275">
        <v>25</v>
      </c>
      <c r="BD33" s="275"/>
      <c r="BE33" s="280"/>
      <c r="BF33" s="7"/>
      <c r="BG33" s="277">
        <v>25</v>
      </c>
      <c r="BH33" s="18" t="s">
        <v>215</v>
      </c>
      <c r="BI33" s="125" t="s">
        <v>216</v>
      </c>
      <c r="BJ33" s="7"/>
      <c r="BK33" s="13"/>
      <c r="BL33" s="15"/>
      <c r="BM33" s="50" t="s">
        <v>1</v>
      </c>
      <c r="BN33" s="16"/>
      <c r="BO33" s="51" t="s">
        <v>129</v>
      </c>
      <c r="BP33" s="22"/>
      <c r="BQ33" s="199">
        <f>(D47)</f>
        <v>3.698999999999999</v>
      </c>
      <c r="BR33" s="199">
        <f>(D45)</f>
        <v>6.17</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7168687</v>
      </c>
      <c r="D34" s="126">
        <f t="shared" si="0"/>
        <v>3.074</v>
      </c>
      <c r="E34" s="271">
        <v>5</v>
      </c>
      <c r="F34" s="126">
        <v>1.2</v>
      </c>
      <c r="G34" s="73" t="str">
        <f t="shared" si="1"/>
        <v>0.00</v>
      </c>
      <c r="H34" s="72">
        <v>11100</v>
      </c>
      <c r="I34" s="272">
        <v>8000</v>
      </c>
      <c r="J34" s="7"/>
      <c r="K34" s="62" t="s">
        <v>207</v>
      </c>
      <c r="L34" s="72">
        <v>55.1</v>
      </c>
      <c r="M34" s="266">
        <v>0.01</v>
      </c>
      <c r="N34" s="7"/>
      <c r="O34" s="281"/>
      <c r="P34" s="7"/>
      <c r="Q34" s="215">
        <v>32.1</v>
      </c>
      <c r="R34" s="216">
        <v>0.4</v>
      </c>
      <c r="S34" s="217"/>
      <c r="T34" s="7"/>
      <c r="U34" s="267">
        <v>6.88</v>
      </c>
      <c r="V34" s="268">
        <v>7.09</v>
      </c>
      <c r="W34" s="269">
        <v>6.5</v>
      </c>
      <c r="X34" s="7"/>
      <c r="Y34" s="212">
        <v>13.1</v>
      </c>
      <c r="Z34" s="273">
        <v>12.7</v>
      </c>
      <c r="AA34" s="214">
        <v>13.6</v>
      </c>
      <c r="AB34" s="7"/>
      <c r="AC34" s="267">
        <v>5.5</v>
      </c>
      <c r="AD34" s="213">
        <v>0.1</v>
      </c>
      <c r="AE34" s="307">
        <v>0.1</v>
      </c>
      <c r="AF34" s="7"/>
      <c r="AG34" s="39">
        <f t="shared" si="2"/>
        <v>23</v>
      </c>
      <c r="AH34" s="7"/>
      <c r="AI34" s="275">
        <v>228</v>
      </c>
      <c r="AJ34" s="49">
        <f t="shared" si="3"/>
        <v>5845.27248</v>
      </c>
      <c r="AK34" s="275">
        <v>151</v>
      </c>
      <c r="AL34" s="49">
        <f t="shared" si="4"/>
        <v>3871.21116</v>
      </c>
      <c r="AM34" s="275">
        <v>15</v>
      </c>
      <c r="AN34" s="49">
        <f t="shared" si="5"/>
        <v>384.5574</v>
      </c>
      <c r="AO34" s="49">
        <v>10</v>
      </c>
      <c r="AP34" s="7"/>
      <c r="AQ34" s="277">
        <v>274</v>
      </c>
      <c r="AR34" s="49">
        <f t="shared" si="6"/>
        <v>7024.58184</v>
      </c>
      <c r="AS34" s="275">
        <v>118</v>
      </c>
      <c r="AT34" s="49">
        <f t="shared" si="7"/>
        <v>3025.18488</v>
      </c>
      <c r="AU34" s="275">
        <v>27</v>
      </c>
      <c r="AV34" s="49">
        <f t="shared" si="8"/>
        <v>692.20332</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7171778</v>
      </c>
      <c r="D35" s="126">
        <f t="shared" si="0"/>
        <v>3.091</v>
      </c>
      <c r="E35" s="271">
        <v>4.5</v>
      </c>
      <c r="F35" s="126">
        <v>1.2</v>
      </c>
      <c r="G35" s="73" t="str">
        <f t="shared" si="1"/>
        <v>0.00</v>
      </c>
      <c r="H35" s="72">
        <v>0</v>
      </c>
      <c r="I35" s="272">
        <v>0</v>
      </c>
      <c r="J35" s="7"/>
      <c r="K35" s="62" t="s">
        <v>207</v>
      </c>
      <c r="L35" s="72">
        <v>56.2</v>
      </c>
      <c r="M35" s="266">
        <v>0.01</v>
      </c>
      <c r="N35" s="7"/>
      <c r="O35" s="281"/>
      <c r="P35" s="7"/>
      <c r="Q35" s="215">
        <v>30.3</v>
      </c>
      <c r="R35" s="216">
        <v>0.46</v>
      </c>
      <c r="S35" s="217"/>
      <c r="T35" s="7"/>
      <c r="U35" s="267">
        <v>7.09</v>
      </c>
      <c r="V35" s="268">
        <v>6.97</v>
      </c>
      <c r="W35" s="269">
        <v>6.9</v>
      </c>
      <c r="X35" s="7"/>
      <c r="Y35" s="212">
        <v>13.3</v>
      </c>
      <c r="Z35" s="273">
        <v>12.7</v>
      </c>
      <c r="AA35" s="214">
        <v>13.7</v>
      </c>
      <c r="AB35" s="7"/>
      <c r="AC35" s="267">
        <v>6</v>
      </c>
      <c r="AD35" s="213">
        <v>0.1</v>
      </c>
      <c r="AE35" s="307">
        <v>0.1</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7174640</v>
      </c>
      <c r="D36" s="127">
        <f t="shared" si="0"/>
        <v>2.862</v>
      </c>
      <c r="E36" s="282">
        <v>4.3</v>
      </c>
      <c r="F36" s="127">
        <v>1.2</v>
      </c>
      <c r="G36" s="147" t="str">
        <f t="shared" si="1"/>
        <v>0.00</v>
      </c>
      <c r="H36" s="136">
        <v>0</v>
      </c>
      <c r="I36" s="137">
        <v>0</v>
      </c>
      <c r="J36" s="7"/>
      <c r="K36" s="65" t="s">
        <v>207</v>
      </c>
      <c r="L36" s="136">
        <v>58.8</v>
      </c>
      <c r="M36" s="179">
        <v>0</v>
      </c>
      <c r="N36" s="7"/>
      <c r="O36" s="283"/>
      <c r="P36" s="7"/>
      <c r="Q36" s="215">
        <v>27.4</v>
      </c>
      <c r="R36" s="216">
        <v>0.54</v>
      </c>
      <c r="S36" s="217"/>
      <c r="T36" s="7"/>
      <c r="U36" s="284">
        <v>7.17</v>
      </c>
      <c r="V36" s="285">
        <v>7.03</v>
      </c>
      <c r="W36" s="286">
        <v>6.82</v>
      </c>
      <c r="X36" s="7"/>
      <c r="Y36" s="287">
        <v>12.6</v>
      </c>
      <c r="Z36" s="288">
        <v>12.3</v>
      </c>
      <c r="AA36" s="289">
        <v>13.7</v>
      </c>
      <c r="AB36" s="7"/>
      <c r="AC36" s="284">
        <v>5</v>
      </c>
      <c r="AD36" s="290">
        <v>0.1</v>
      </c>
      <c r="AE36" s="308">
        <v>0.1</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7177369</v>
      </c>
      <c r="D37" s="126">
        <f t="shared" si="0"/>
        <v>2.729</v>
      </c>
      <c r="E37" s="271">
        <v>4.2</v>
      </c>
      <c r="F37" s="126">
        <v>1</v>
      </c>
      <c r="G37" s="73" t="str">
        <f t="shared" si="1"/>
        <v>0.00</v>
      </c>
      <c r="H37" s="72">
        <v>0</v>
      </c>
      <c r="I37" s="272">
        <v>0</v>
      </c>
      <c r="J37" s="7"/>
      <c r="K37" s="62" t="s">
        <v>207</v>
      </c>
      <c r="L37" s="72">
        <v>59.9</v>
      </c>
      <c r="M37" s="266">
        <v>0.01</v>
      </c>
      <c r="N37" s="7"/>
      <c r="O37" s="281"/>
      <c r="P37" s="7"/>
      <c r="Q37" s="215">
        <v>25.5</v>
      </c>
      <c r="R37" s="216">
        <v>0.44</v>
      </c>
      <c r="S37" s="217"/>
      <c r="T37" s="7"/>
      <c r="U37" s="267">
        <v>6.95</v>
      </c>
      <c r="V37" s="268">
        <v>6.88</v>
      </c>
      <c r="W37" s="269">
        <v>6.84</v>
      </c>
      <c r="X37" s="7"/>
      <c r="Y37" s="212">
        <v>13.3</v>
      </c>
      <c r="Z37" s="273">
        <v>12.9</v>
      </c>
      <c r="AA37" s="214">
        <v>14.1</v>
      </c>
      <c r="AB37" s="7"/>
      <c r="AC37" s="267">
        <v>2</v>
      </c>
      <c r="AD37" s="213">
        <v>0.1</v>
      </c>
      <c r="AE37" s="307">
        <v>0.1</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94.83181512580974</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7180149</v>
      </c>
      <c r="D38" s="126">
        <f t="shared" si="0"/>
        <v>2.78</v>
      </c>
      <c r="E38" s="271">
        <v>4.8</v>
      </c>
      <c r="F38" s="126">
        <v>1.1</v>
      </c>
      <c r="G38" s="73" t="str">
        <f t="shared" si="1"/>
        <v>0.00</v>
      </c>
      <c r="H38" s="72">
        <v>1500</v>
      </c>
      <c r="I38" s="272">
        <v>7500</v>
      </c>
      <c r="J38" s="7"/>
      <c r="K38" s="62" t="s">
        <v>207</v>
      </c>
      <c r="L38" s="72">
        <v>62.3</v>
      </c>
      <c r="M38" s="266">
        <v>0.03</v>
      </c>
      <c r="N38" s="7"/>
      <c r="O38" s="281"/>
      <c r="P38" s="7"/>
      <c r="Q38" s="215">
        <v>28.4</v>
      </c>
      <c r="R38" s="216">
        <v>0.51</v>
      </c>
      <c r="S38" s="217">
        <v>1</v>
      </c>
      <c r="T38" s="7"/>
      <c r="U38" s="267">
        <v>6.95</v>
      </c>
      <c r="V38" s="268">
        <v>6.76</v>
      </c>
      <c r="W38" s="269">
        <v>6.87</v>
      </c>
      <c r="X38" s="7"/>
      <c r="Y38" s="212">
        <v>13.7</v>
      </c>
      <c r="Z38" s="273">
        <v>14</v>
      </c>
      <c r="AA38" s="214">
        <v>15.8</v>
      </c>
      <c r="AB38" s="7"/>
      <c r="AC38" s="267">
        <v>5</v>
      </c>
      <c r="AD38" s="213">
        <v>0.1</v>
      </c>
      <c r="AE38" s="307">
        <v>0.1</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92.77851846622433</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7183088</v>
      </c>
      <c r="D39" s="126">
        <f t="shared" si="0"/>
        <v>2.939</v>
      </c>
      <c r="E39" s="271">
        <v>4.2</v>
      </c>
      <c r="F39" s="126">
        <v>1</v>
      </c>
      <c r="G39" s="73" t="str">
        <f t="shared" si="1"/>
        <v>0.00</v>
      </c>
      <c r="H39" s="72">
        <v>1650</v>
      </c>
      <c r="I39" s="272">
        <v>4750</v>
      </c>
      <c r="J39" s="7"/>
      <c r="K39" s="62" t="s">
        <v>207</v>
      </c>
      <c r="L39" s="72">
        <v>52.8</v>
      </c>
      <c r="M39" s="266">
        <v>0</v>
      </c>
      <c r="N39" s="7"/>
      <c r="O39" s="281"/>
      <c r="P39" s="7"/>
      <c r="Q39" s="215">
        <v>25.7</v>
      </c>
      <c r="R39" s="216">
        <v>0.44</v>
      </c>
      <c r="S39" s="217">
        <v>11.7</v>
      </c>
      <c r="T39" s="7"/>
      <c r="U39" s="267">
        <v>6.77</v>
      </c>
      <c r="V39" s="268">
        <v>6.69</v>
      </c>
      <c r="W39" s="269">
        <v>6.32</v>
      </c>
      <c r="X39" s="7"/>
      <c r="Y39" s="212">
        <v>13</v>
      </c>
      <c r="Z39" s="273">
        <v>13.1</v>
      </c>
      <c r="AA39" s="214">
        <v>13</v>
      </c>
      <c r="AB39" s="7"/>
      <c r="AC39" s="267">
        <v>4</v>
      </c>
      <c r="AD39" s="213">
        <v>0.1</v>
      </c>
      <c r="AE39" s="307">
        <v>0.1</v>
      </c>
      <c r="AF39" s="7"/>
      <c r="AG39" s="39">
        <f t="shared" si="2"/>
        <v>28</v>
      </c>
      <c r="AH39" s="7"/>
      <c r="AI39" s="275">
        <v>229</v>
      </c>
      <c r="AJ39" s="49">
        <f t="shared" si="3"/>
        <v>5613.07854</v>
      </c>
      <c r="AK39" s="275"/>
      <c r="AL39" s="49">
        <f t="shared" si="4"/>
      </c>
      <c r="AM39" s="275">
        <v>15</v>
      </c>
      <c r="AN39" s="49">
        <f t="shared" si="5"/>
        <v>367.6689</v>
      </c>
      <c r="AO39" s="49">
        <v>11</v>
      </c>
      <c r="AP39" s="7"/>
      <c r="AQ39" s="277">
        <v>246</v>
      </c>
      <c r="AR39" s="49">
        <f t="shared" si="6"/>
        <v>6029.7699600000005</v>
      </c>
      <c r="AS39" s="275"/>
      <c r="AT39" s="49">
        <f t="shared" si="7"/>
      </c>
      <c r="AU39" s="275">
        <v>26</v>
      </c>
      <c r="AV39" s="49">
        <f t="shared" si="8"/>
        <v>637.29276</v>
      </c>
      <c r="AW39" s="7"/>
      <c r="AX39" s="277">
        <v>45208</v>
      </c>
      <c r="AY39" s="278">
        <v>3</v>
      </c>
      <c r="AZ39" s="279">
        <v>3.25</v>
      </c>
      <c r="BA39" s="275">
        <v>24.8</v>
      </c>
      <c r="BB39" s="279">
        <v>25</v>
      </c>
      <c r="BC39" s="275">
        <v>26</v>
      </c>
      <c r="BD39" s="275"/>
      <c r="BE39" s="280"/>
      <c r="BF39" s="7"/>
      <c r="BG39" s="277">
        <v>26</v>
      </c>
      <c r="BH39" s="18" t="s">
        <v>215</v>
      </c>
      <c r="BI39" s="125" t="s">
        <v>216</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7185847</v>
      </c>
      <c r="D40" s="126">
        <f t="shared" si="0"/>
        <v>2.759</v>
      </c>
      <c r="E40" s="271">
        <v>4.4</v>
      </c>
      <c r="F40" s="126">
        <v>1</v>
      </c>
      <c r="G40" s="73" t="str">
        <f t="shared" si="1"/>
        <v>0.00</v>
      </c>
      <c r="H40" s="72">
        <v>7200</v>
      </c>
      <c r="I40" s="272">
        <v>6500</v>
      </c>
      <c r="J40" s="7"/>
      <c r="K40" s="62" t="s">
        <v>207</v>
      </c>
      <c r="L40" s="72">
        <v>60.1</v>
      </c>
      <c r="M40" s="266">
        <v>0</v>
      </c>
      <c r="N40" s="7"/>
      <c r="O40" s="281"/>
      <c r="P40" s="7"/>
      <c r="Q40" s="215">
        <v>29.2</v>
      </c>
      <c r="R40" s="216">
        <v>0.47</v>
      </c>
      <c r="S40" s="217">
        <v>1</v>
      </c>
      <c r="T40" s="7"/>
      <c r="U40" s="267">
        <v>6.95</v>
      </c>
      <c r="V40" s="268">
        <v>6.84</v>
      </c>
      <c r="W40" s="269">
        <v>6.37</v>
      </c>
      <c r="X40" s="7"/>
      <c r="Y40" s="212">
        <v>13.5</v>
      </c>
      <c r="Z40" s="273">
        <v>13.7</v>
      </c>
      <c r="AA40" s="214">
        <v>14.1</v>
      </c>
      <c r="AB40" s="7"/>
      <c r="AC40" s="267">
        <v>6.5</v>
      </c>
      <c r="AD40" s="213">
        <v>0.4</v>
      </c>
      <c r="AE40" s="307">
        <v>0.1</v>
      </c>
      <c r="AF40" s="7"/>
      <c r="AG40" s="39">
        <f t="shared" si="2"/>
        <v>29</v>
      </c>
      <c r="AH40" s="7"/>
      <c r="AI40" s="275">
        <v>216</v>
      </c>
      <c r="AJ40" s="49">
        <f t="shared" si="3"/>
        <v>4970.17296</v>
      </c>
      <c r="AK40" s="275"/>
      <c r="AL40" s="49">
        <f t="shared" si="4"/>
      </c>
      <c r="AM40" s="275">
        <v>14</v>
      </c>
      <c r="AN40" s="49">
        <f t="shared" si="5"/>
        <v>322.14083999999997</v>
      </c>
      <c r="AO40" s="49">
        <v>11</v>
      </c>
      <c r="AP40" s="7"/>
      <c r="AQ40" s="277">
        <v>216</v>
      </c>
      <c r="AR40" s="49">
        <f t="shared" si="6"/>
        <v>4970.17296</v>
      </c>
      <c r="AS40" s="275"/>
      <c r="AT40" s="49">
        <f t="shared" si="7"/>
      </c>
      <c r="AU40" s="275">
        <v>26</v>
      </c>
      <c r="AV40" s="49">
        <f t="shared" si="8"/>
        <v>598.2615599999999</v>
      </c>
      <c r="AW40" s="7"/>
      <c r="AX40" s="277">
        <v>39860</v>
      </c>
      <c r="AY40" s="278">
        <v>4</v>
      </c>
      <c r="AZ40" s="279">
        <v>3</v>
      </c>
      <c r="BA40" s="275">
        <v>21.7</v>
      </c>
      <c r="BB40" s="279">
        <v>22</v>
      </c>
      <c r="BC40" s="275">
        <v>26</v>
      </c>
      <c r="BD40" s="275"/>
      <c r="BE40" s="280"/>
      <c r="BF40" s="7"/>
      <c r="BG40" s="277">
        <v>26</v>
      </c>
      <c r="BH40" s="18" t="s">
        <v>215</v>
      </c>
      <c r="BI40" s="125" t="s">
        <v>216</v>
      </c>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7188581</v>
      </c>
      <c r="D41" s="126">
        <f t="shared" si="0"/>
        <v>2.734</v>
      </c>
      <c r="E41" s="271">
        <v>4.7</v>
      </c>
      <c r="F41" s="126">
        <v>1</v>
      </c>
      <c r="G41" s="73" t="str">
        <f t="shared" si="1"/>
        <v>0.00</v>
      </c>
      <c r="H41" s="72">
        <v>5700</v>
      </c>
      <c r="I41" s="272">
        <v>8000</v>
      </c>
      <c r="J41" s="7"/>
      <c r="K41" s="62" t="s">
        <v>207</v>
      </c>
      <c r="L41" s="72">
        <v>55</v>
      </c>
      <c r="M41" s="266">
        <v>0</v>
      </c>
      <c r="N41" s="7"/>
      <c r="O41" s="281"/>
      <c r="P41" s="7"/>
      <c r="Q41" s="215">
        <v>28.4</v>
      </c>
      <c r="R41" s="216">
        <v>0.44</v>
      </c>
      <c r="S41" s="217"/>
      <c r="T41" s="7"/>
      <c r="U41" s="267">
        <v>6.93</v>
      </c>
      <c r="V41" s="268">
        <v>7.08</v>
      </c>
      <c r="W41" s="269">
        <v>6.47</v>
      </c>
      <c r="X41" s="7"/>
      <c r="Y41" s="212">
        <v>13.7</v>
      </c>
      <c r="Z41" s="273">
        <v>13.6</v>
      </c>
      <c r="AA41" s="214">
        <v>14.8</v>
      </c>
      <c r="AB41" s="7"/>
      <c r="AC41" s="267">
        <v>7</v>
      </c>
      <c r="AD41" s="213">
        <v>1</v>
      </c>
      <c r="AE41" s="307">
        <v>0.1</v>
      </c>
      <c r="AF41" s="7"/>
      <c r="AG41" s="39">
        <f t="shared" si="2"/>
        <v>30</v>
      </c>
      <c r="AH41" s="7"/>
      <c r="AI41" s="275">
        <v>280</v>
      </c>
      <c r="AJ41" s="49">
        <f t="shared" si="3"/>
        <v>6384.4367999999995</v>
      </c>
      <c r="AK41" s="275">
        <v>163</v>
      </c>
      <c r="AL41" s="49">
        <f t="shared" si="4"/>
        <v>3716.6542799999997</v>
      </c>
      <c r="AM41" s="275">
        <v>12</v>
      </c>
      <c r="AN41" s="49">
        <f t="shared" si="5"/>
        <v>273.61872</v>
      </c>
      <c r="AO41" s="49">
        <v>10</v>
      </c>
      <c r="AP41" s="7"/>
      <c r="AQ41" s="277">
        <v>256</v>
      </c>
      <c r="AR41" s="49">
        <f t="shared" si="6"/>
        <v>5837.19936</v>
      </c>
      <c r="AS41" s="275">
        <v>114</v>
      </c>
      <c r="AT41" s="49">
        <f t="shared" si="7"/>
        <v>2599.3778399999997</v>
      </c>
      <c r="AU41" s="275">
        <v>23</v>
      </c>
      <c r="AV41" s="49">
        <f t="shared" si="8"/>
        <v>524.43588</v>
      </c>
      <c r="AW41" s="7"/>
      <c r="AX41" s="277">
        <v>20453</v>
      </c>
      <c r="AY41" s="278">
        <v>4</v>
      </c>
      <c r="AZ41" s="279">
        <v>2</v>
      </c>
      <c r="BA41" s="275">
        <v>12.4</v>
      </c>
      <c r="BB41" s="279">
        <v>23</v>
      </c>
      <c r="BC41" s="275">
        <v>14</v>
      </c>
      <c r="BD41" s="275"/>
      <c r="BE41" s="280"/>
      <c r="BF41" s="7"/>
      <c r="BG41" s="277">
        <v>14</v>
      </c>
      <c r="BH41" s="18" t="s">
        <v>215</v>
      </c>
      <c r="BI41" s="125" t="s">
        <v>216</v>
      </c>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7191257</v>
      </c>
      <c r="D42" s="127">
        <f t="shared" si="0"/>
        <v>2.676</v>
      </c>
      <c r="E42" s="282">
        <v>6.4</v>
      </c>
      <c r="F42" s="127">
        <v>1.1</v>
      </c>
      <c r="G42" s="147" t="str">
        <f t="shared" si="1"/>
        <v>0.00</v>
      </c>
      <c r="H42" s="136">
        <v>0</v>
      </c>
      <c r="I42" s="137">
        <v>0</v>
      </c>
      <c r="J42" s="7"/>
      <c r="K42" s="65" t="s">
        <v>208</v>
      </c>
      <c r="L42" s="136">
        <v>54.6</v>
      </c>
      <c r="M42" s="179">
        <v>0.53</v>
      </c>
      <c r="N42" s="7"/>
      <c r="O42" s="283"/>
      <c r="P42" s="7"/>
      <c r="Q42" s="309">
        <v>28.2</v>
      </c>
      <c r="R42" s="310">
        <v>0.52</v>
      </c>
      <c r="S42" s="137"/>
      <c r="T42" s="7"/>
      <c r="U42" s="182">
        <v>6.59</v>
      </c>
      <c r="V42" s="146">
        <v>6.75</v>
      </c>
      <c r="W42" s="183">
        <v>6.12</v>
      </c>
      <c r="X42" s="7"/>
      <c r="Y42" s="178">
        <v>12.8</v>
      </c>
      <c r="Z42" s="136">
        <v>13.2</v>
      </c>
      <c r="AA42" s="137">
        <v>14.6</v>
      </c>
      <c r="AB42" s="7"/>
      <c r="AC42" s="182">
        <v>4</v>
      </c>
      <c r="AD42" s="147">
        <v>1</v>
      </c>
      <c r="AE42" s="307">
        <v>0.1</v>
      </c>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89.10375604313872</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114669</v>
      </c>
      <c r="D44" s="187">
        <f>(IF(((SUM(D12:D42))=0)," ",(SUM(D12:D42))))</f>
        <v>114.66899999999997</v>
      </c>
      <c r="E44" s="158" t="s">
        <v>148</v>
      </c>
      <c r="F44" s="159" t="s">
        <v>148</v>
      </c>
      <c r="G44" s="186">
        <f>(SUM(G12:G42))</f>
        <v>0</v>
      </c>
      <c r="H44" s="150">
        <f>(IF(((SUM(H12:H42))=0)," ",(SUM(H12:H42))))</f>
        <v>102900</v>
      </c>
      <c r="I44" s="157">
        <f>(IF(((SUM(I12:I42))=0)," ",(SUM(I12:I42))))</f>
        <v>179050</v>
      </c>
      <c r="J44" s="7"/>
      <c r="K44" s="161" t="s">
        <v>148</v>
      </c>
      <c r="L44" s="162" t="s">
        <v>148</v>
      </c>
      <c r="M44" s="163">
        <f>(IF(((SUM(M12:M42))=0)," ",(SUM(M11:M42))))</f>
        <v>1.57</v>
      </c>
      <c r="N44" s="7"/>
      <c r="O44" s="164" t="str">
        <f>(IF(((SUM(O12:O42))=0),"0.0",(SUM(O11:O42))))</f>
        <v>0.0</v>
      </c>
      <c r="P44" s="7"/>
      <c r="Q44" s="160">
        <f>(IF(((SUM(Q12:Q42))=0),"0",(SUM(Q11:Q42))))</f>
        <v>542.5</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455356</v>
      </c>
      <c r="AY44" s="162" t="s">
        <v>148</v>
      </c>
      <c r="AZ44" s="173">
        <f>(IF(((SUM(AZ12:AZ42))=0)," ",(SUM(AZ12:AZ42))))</f>
        <v>32.25</v>
      </c>
      <c r="BA44" s="160">
        <f>(IF(((SUM(BA12:BA42))=0)," ",(SUM(BA12:BA42))))</f>
        <v>248</v>
      </c>
      <c r="BB44" s="168" t="s">
        <v>148</v>
      </c>
      <c r="BC44" s="160">
        <f>(IF(((SUM(BC12:BC42))=0)," ",(SUM(BC12:BC42))))</f>
        <v>205</v>
      </c>
      <c r="BD44" s="150" t="str">
        <f>(IF(((SUM(BD12:BD42))=0)," ",(SUM(BD12:BD42))))</f>
        <v> </v>
      </c>
      <c r="BE44" s="171" t="s">
        <v>148</v>
      </c>
      <c r="BF44" s="7"/>
      <c r="BG44" s="160">
        <f>(IF(((SUM(BG12:BG42))=0)," ",(SUM(BG12:BG42))))</f>
        <v>205</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6.17</v>
      </c>
      <c r="E45" s="176">
        <f>(IF((SUM(E12:E42))=0," ",(MAX(E12:E42))))</f>
        <v>7.8</v>
      </c>
      <c r="F45" s="177">
        <f>(IF((SUM(F12:F42))=0," ",(MAX(F12:F42))))</f>
        <v>3.5</v>
      </c>
      <c r="G45" s="176">
        <f>(MAX(G12:G42))</f>
        <v>0</v>
      </c>
      <c r="H45" s="136">
        <f>(IF((SUM(H12:H42))=0," ",(MAX(H12:H42))))</f>
        <v>14200</v>
      </c>
      <c r="I45" s="137">
        <f>(IF((SUM(I12:I42))=0," ",(MAX(I12:I42))))</f>
        <v>12000</v>
      </c>
      <c r="J45" s="7"/>
      <c r="K45" s="143" t="s">
        <v>148</v>
      </c>
      <c r="L45" s="146">
        <f>(IF((SUM(L12:L42))=0," ",(MAX(L12:L42))))</f>
        <v>62.3</v>
      </c>
      <c r="M45" s="179">
        <f>(IF((SUM(M12:M42))=0," ",(MAX(M12:M42))))</f>
        <v>0.53</v>
      </c>
      <c r="N45" s="7"/>
      <c r="O45" s="180" t="s">
        <v>148</v>
      </c>
      <c r="P45" s="7"/>
      <c r="Q45" s="181" t="s">
        <v>148</v>
      </c>
      <c r="R45" s="147">
        <f>(IF(((SUM(R12:R42))=0),"-",(MAX(R12:R42))))</f>
        <v>0.76</v>
      </c>
      <c r="S45" s="137">
        <f>(IF(((SUM(S12:S42))=0),"-",(MAX(S12:S42))))</f>
        <v>54.6</v>
      </c>
      <c r="T45" s="7"/>
      <c r="U45" s="182">
        <f>(IF((SUM(U12:U42))=0," ",(MAX(U12:U42))))</f>
        <v>7.17</v>
      </c>
      <c r="V45" s="146">
        <f>(IF((SUM(V12:V42))=0," ",(MAX(V12:V42))))</f>
        <v>7.09</v>
      </c>
      <c r="W45" s="183">
        <f>(IF((SUM(W12:W42))=0," ",(MAX(W12:W42))))</f>
        <v>6.9</v>
      </c>
      <c r="X45" s="7"/>
      <c r="Y45" s="178">
        <f>(IF((SUM(Y12:Y42))=0," ",(MAX(Y12:Y42))))</f>
        <v>13.7</v>
      </c>
      <c r="Z45" s="136">
        <f>(IF((SUM(Z12:Z42))=0," ",(MAX(Z12:Z42))))</f>
        <v>14.4</v>
      </c>
      <c r="AA45" s="137">
        <f>(IF((SUM(AA12:AA42))=0," ",(MAX(AA12:AA42))))</f>
        <v>15.8</v>
      </c>
      <c r="AB45" s="7"/>
      <c r="AC45" s="182">
        <f>(IF((SUM(AC12:AC42))=0," ",(MAX(AC12:AC42))))</f>
        <v>7.5</v>
      </c>
      <c r="AD45" s="147">
        <f>(IF((SUM(AD12:AD42))=0," ",(MAX(AD12:AD42))))</f>
        <v>1</v>
      </c>
      <c r="AE45" s="304">
        <f>(IF((COUNT(AE12:AE42))=0," ",(MAX(AE12:AE42))))</f>
        <v>0.1</v>
      </c>
      <c r="AF45" s="7"/>
      <c r="AG45" s="22" t="str">
        <f>($A45)</f>
        <v>Maximum</v>
      </c>
      <c r="AH45" s="7"/>
      <c r="AI45" s="136">
        <f aca="true" t="shared" si="9" ref="AI45:AO45">(IF((SUM(AI12:AI42))=0," ",(MAX(AI12:AI42))))</f>
        <v>280</v>
      </c>
      <c r="AJ45" s="136">
        <f t="shared" si="9"/>
        <v>6384.4367999999995</v>
      </c>
      <c r="AK45" s="178">
        <f t="shared" si="9"/>
        <v>163</v>
      </c>
      <c r="AL45" s="137">
        <f t="shared" si="9"/>
        <v>4245.91068</v>
      </c>
      <c r="AM45" s="178">
        <f t="shared" si="9"/>
        <v>15</v>
      </c>
      <c r="AN45" s="137">
        <f t="shared" si="9"/>
        <v>566.0358</v>
      </c>
      <c r="AO45" s="184">
        <f t="shared" si="9"/>
        <v>12</v>
      </c>
      <c r="AP45" s="7"/>
      <c r="AQ45" s="178">
        <f aca="true" t="shared" si="10" ref="AQ45:AV45">(IF((SUM(AQ12:AQ42))=0," ",(MAX(AQ12:AQ42))))</f>
        <v>274</v>
      </c>
      <c r="AR45" s="137">
        <f t="shared" si="10"/>
        <v>7161.69144</v>
      </c>
      <c r="AS45" s="178">
        <f t="shared" si="10"/>
        <v>118</v>
      </c>
      <c r="AT45" s="137">
        <f t="shared" si="10"/>
        <v>3025.18488</v>
      </c>
      <c r="AU45" s="178">
        <f t="shared" si="10"/>
        <v>27</v>
      </c>
      <c r="AV45" s="137">
        <f t="shared" si="10"/>
        <v>926.2404</v>
      </c>
      <c r="AW45" s="7"/>
      <c r="AX45" s="181" t="s">
        <v>148</v>
      </c>
      <c r="AY45" s="146">
        <f>(IF((SUM(AY12:AY42))=0," ",(MAX(AY12:AY42))))</f>
        <v>5</v>
      </c>
      <c r="AZ45" s="185" t="s">
        <v>148</v>
      </c>
      <c r="BA45" s="181" t="s">
        <v>148</v>
      </c>
      <c r="BB45" s="183">
        <f>(IF((SUM(BB12:BB42))=0," ",(MAX(BB12:BB42))))</f>
        <v>30</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2.676</v>
      </c>
      <c r="E46" s="186">
        <f>(IF((SUM(E12:E42))=0," ",(MIN(E12:E42))))</f>
        <v>4.2</v>
      </c>
      <c r="F46" s="187">
        <f>(IF((SUM(F12:F42))=0," ",(MIN(F12:F42))))</f>
        <v>1</v>
      </c>
      <c r="G46" s="186">
        <f>(MIN(G12:G42))</f>
        <v>0</v>
      </c>
      <c r="H46" s="150">
        <f>(IF((SUM(H12:H42))=0," ",(MIN(H12:H42))))</f>
        <v>0</v>
      </c>
      <c r="I46" s="157">
        <f>(IF((SUM(I12:I42))=0," ",(MIN(I12:I42))))</f>
        <v>0</v>
      </c>
      <c r="J46" s="7"/>
      <c r="K46" s="161" t="s">
        <v>148</v>
      </c>
      <c r="L46" s="153">
        <f>(IF((SUM(L12:L42))=0," ",(MIN(L12:L42))))</f>
        <v>41.55</v>
      </c>
      <c r="M46" s="163">
        <f>(IF((SUM(M12:M42))=0," ",(MIN(M12:M42))))</f>
        <v>0</v>
      </c>
      <c r="N46" s="7"/>
      <c r="O46" s="188" t="s">
        <v>148</v>
      </c>
      <c r="P46" s="7"/>
      <c r="Q46" s="169" t="s">
        <v>148</v>
      </c>
      <c r="R46" s="152">
        <f>(IF(((SUM(R12:R42))=0),"-",(MIN(R12:R42))))</f>
        <v>0.4</v>
      </c>
      <c r="S46" s="157">
        <f>(IF(((SUM(S12:S42))=0),"-",(MIN(S12:S42))))</f>
        <v>1</v>
      </c>
      <c r="T46" s="7"/>
      <c r="U46" s="189">
        <f>(IF((SUM(U12:U42))=0," ",(MIN(U12:U42))))</f>
        <v>6.59</v>
      </c>
      <c r="V46" s="153">
        <f>(IF((SUM(V12:V42))=0," ",(MIN(V12:V42))))</f>
        <v>6.68</v>
      </c>
      <c r="W46" s="173">
        <f>(IF((SUM(W12:W42))=0," ",(MIN(W12:W42))))</f>
        <v>6.12</v>
      </c>
      <c r="X46" s="7"/>
      <c r="Y46" s="160">
        <f aca="true" t="shared" si="11" ref="Y46:AD46">(IF((SUM(Y12:Y42))=0," ",(MIN(Y12:Y42))))</f>
        <v>11.1</v>
      </c>
      <c r="Z46" s="150">
        <f t="shared" si="11"/>
        <v>10.8</v>
      </c>
      <c r="AA46" s="157">
        <f t="shared" si="11"/>
        <v>11.2</v>
      </c>
      <c r="AB46" s="7" t="str">
        <f t="shared" si="11"/>
        <v> </v>
      </c>
      <c r="AC46" s="189">
        <f t="shared" si="11"/>
        <v>1</v>
      </c>
      <c r="AD46" s="152">
        <f t="shared" si="11"/>
        <v>0.01</v>
      </c>
      <c r="AE46" s="305">
        <f>(IF((COUNT(AE12:AE42))=0," ",(MIN(AE12:AE42))))</f>
        <v>0.1</v>
      </c>
      <c r="AF46" s="7"/>
      <c r="AG46" s="22" t="str">
        <f>($A46)</f>
        <v>Minimum</v>
      </c>
      <c r="AH46" s="7"/>
      <c r="AI46" s="150">
        <f aca="true" t="shared" si="12" ref="AI46:AO46">(IF((SUM(AI12:AI42))=0," ",(MIN(AI12:AI42))))</f>
        <v>89</v>
      </c>
      <c r="AJ46" s="150">
        <f t="shared" si="12"/>
        <v>3830.6120400000004</v>
      </c>
      <c r="AK46" s="160">
        <f t="shared" si="12"/>
        <v>74</v>
      </c>
      <c r="AL46" s="157">
        <f t="shared" si="12"/>
        <v>3008.25468</v>
      </c>
      <c r="AM46" s="160">
        <f t="shared" si="12"/>
        <v>8</v>
      </c>
      <c r="AN46" s="157">
        <f t="shared" si="12"/>
        <v>273.61872</v>
      </c>
      <c r="AO46" s="190">
        <f t="shared" si="12"/>
        <v>5</v>
      </c>
      <c r="AP46" s="7"/>
      <c r="AQ46" s="160">
        <f aca="true" t="shared" si="13" ref="AQ46:AV46">(IF((SUM(AQ12:AQ42))=0," ",(MIN(AQ12:AQ42))))</f>
        <v>72</v>
      </c>
      <c r="AR46" s="157">
        <f t="shared" si="13"/>
        <v>3704.9616</v>
      </c>
      <c r="AS46" s="160">
        <f t="shared" si="13"/>
        <v>50</v>
      </c>
      <c r="AT46" s="157">
        <f t="shared" si="13"/>
        <v>2218.0229999999997</v>
      </c>
      <c r="AU46" s="160">
        <f t="shared" si="13"/>
        <v>14</v>
      </c>
      <c r="AV46" s="157">
        <f t="shared" si="13"/>
        <v>462.3696</v>
      </c>
      <c r="AW46" s="7"/>
      <c r="AX46" s="169" t="s">
        <v>148</v>
      </c>
      <c r="AY46" s="153">
        <f>(IF((SUM(AY12:AY42))=0," ",(MIN(AY12:AY42))))</f>
        <v>2</v>
      </c>
      <c r="AZ46" s="168" t="s">
        <v>148</v>
      </c>
      <c r="BA46" s="169" t="s">
        <v>148</v>
      </c>
      <c r="BB46" s="173">
        <f>(IF((SUM(BB12:BB42))=0," ",(MIN(BB12:BB42))))</f>
        <v>22</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3.698999999999999</v>
      </c>
      <c r="E47" s="176">
        <f>(IF((SUM(E12:E42))=0," ",(AVERAGE(E12:E42))))</f>
        <v>5.348387096774192</v>
      </c>
      <c r="F47" s="177">
        <f>(IF((SUM(F12:F42))=0," ",(AVERAGE(F12:F42))))</f>
        <v>1.758064516129033</v>
      </c>
      <c r="G47" s="176" t="str">
        <f>(IF((SUM(G12:G42))=0,"0.000",(AVERAGE(G12:G42))))</f>
        <v>0.000</v>
      </c>
      <c r="H47" s="136">
        <f>(IF((SUM(H12:H42))=0," ",(AVERAGE(H12:H42))))</f>
        <v>3319.3548387096776</v>
      </c>
      <c r="I47" s="137">
        <f>(IF((SUM(I12:I42))=0," ",(AVERAGE(I12:I42))))</f>
        <v>5775.806451612903</v>
      </c>
      <c r="J47" s="7"/>
      <c r="K47" s="143" t="s">
        <v>148</v>
      </c>
      <c r="L47" s="146">
        <f>(IF((SUM(L12:L42))=0," ",(AVERAGE(L12:L42))))</f>
        <v>53.51774193548386</v>
      </c>
      <c r="M47" s="179">
        <f>(IF((SUM(M12:M42))=0," ",(AVERAGE(M12:M42))))</f>
        <v>0.05064516129032258</v>
      </c>
      <c r="N47" s="7"/>
      <c r="O47" s="180" t="s">
        <v>148</v>
      </c>
      <c r="P47" s="7"/>
      <c r="Q47" s="181" t="s">
        <v>148</v>
      </c>
      <c r="R47" s="191" t="s">
        <v>148</v>
      </c>
      <c r="S47" s="192" t="s">
        <v>148</v>
      </c>
      <c r="T47" s="7"/>
      <c r="U47" s="182">
        <f>(IF((SUM(U12:U42))=0," ",(AVERAGE(U12:U42))))</f>
        <v>6.872903225806451</v>
      </c>
      <c r="V47" s="146">
        <f>(IF((SUM(V12:V42))=0," ",(AVERAGE(V12:V42))))</f>
        <v>6.850645161290323</v>
      </c>
      <c r="W47" s="183">
        <f>(IF((SUM(W12:W42))=0," ",(AVERAGE(W12:W42))))</f>
        <v>6.638387096774192</v>
      </c>
      <c r="X47" s="7"/>
      <c r="Y47" s="178">
        <f>(IF((SUM(Y12:Y42))=0," ",(AVERAGE(Y12:Y42))))</f>
        <v>12.370967741935484</v>
      </c>
      <c r="Z47" s="136">
        <f>(IF((SUM(Z12:Z42))=0," ",(AVERAGE(Z12:Z42))))</f>
        <v>12.358064516129032</v>
      </c>
      <c r="AA47" s="137">
        <f>(IF((SUM(AA12:AA42))=0," ",(AVERAGE(AA12:AA42))))</f>
        <v>13.219354838709682</v>
      </c>
      <c r="AB47" s="7"/>
      <c r="AC47" s="182">
        <f>(IF((SUM(AC12:AC42))=0," ",(AVERAGE(AC12:AC42))))</f>
        <v>4.483870967741935</v>
      </c>
      <c r="AD47" s="147">
        <f>(IF((SUM(AD12:AD42))=0," ",(AVERAGE(AD12:AD42))))</f>
        <v>0.1367741935483871</v>
      </c>
      <c r="AE47" s="304">
        <f>(IF((COUNT(AE12:AE42))=0," ",(AVERAGE(AE12:AE42))))</f>
        <v>0.10000000000000005</v>
      </c>
      <c r="AF47" s="7"/>
      <c r="AG47" s="22" t="str">
        <f>($A47)</f>
        <v>Average</v>
      </c>
      <c r="AH47" s="7"/>
      <c r="AI47" s="136">
        <f aca="true" t="shared" si="14" ref="AI47:AO47">(IF((SUM(AI12:AI42))=0," ",(AVERAGE(AI12:AI42))))</f>
        <v>180.5</v>
      </c>
      <c r="AJ47" s="136">
        <f t="shared" si="14"/>
        <v>5290.763155714286</v>
      </c>
      <c r="AK47" s="178">
        <f t="shared" si="14"/>
        <v>124.2</v>
      </c>
      <c r="AL47" s="137">
        <f t="shared" si="14"/>
        <v>3624.940968</v>
      </c>
      <c r="AM47" s="178">
        <f t="shared" si="14"/>
        <v>12.357142857142858</v>
      </c>
      <c r="AN47" s="137">
        <f t="shared" si="14"/>
        <v>382.0714842857143</v>
      </c>
      <c r="AO47" s="184">
        <f t="shared" si="14"/>
        <v>8.857142857142858</v>
      </c>
      <c r="AP47" s="7"/>
      <c r="AQ47" s="178">
        <f aca="true" t="shared" si="15" ref="AQ47:AV47">(IF((SUM(AQ12:AQ42))=0," ",(AVERAGE(AQ12:AQ42))))</f>
        <v>192.07142857142858</v>
      </c>
      <c r="AR47" s="137">
        <f t="shared" si="15"/>
        <v>5643.247298571428</v>
      </c>
      <c r="AS47" s="178">
        <f t="shared" si="15"/>
        <v>84.8</v>
      </c>
      <c r="AT47" s="137">
        <f t="shared" si="15"/>
        <v>2465.882796</v>
      </c>
      <c r="AU47" s="178">
        <f t="shared" si="15"/>
        <v>20.928571428571427</v>
      </c>
      <c r="AV47" s="137">
        <f t="shared" si="15"/>
        <v>642.1585542857143</v>
      </c>
      <c r="AW47" s="7"/>
      <c r="AX47" s="178">
        <f aca="true" t="shared" si="16" ref="AX47:BE47">(IF((SUM(AX12:AX42))=0," ",(AVERAGE(AX12:AX42))))</f>
        <v>35027.38461538462</v>
      </c>
      <c r="AY47" s="146">
        <f t="shared" si="16"/>
        <v>3.6923076923076925</v>
      </c>
      <c r="AZ47" s="183">
        <f t="shared" si="16"/>
        <v>2.480769230769231</v>
      </c>
      <c r="BA47" s="178">
        <f t="shared" si="16"/>
        <v>19.076923076923077</v>
      </c>
      <c r="BB47" s="183">
        <f t="shared" si="16"/>
        <v>26.46153846153846</v>
      </c>
      <c r="BC47" s="178">
        <f t="shared" si="16"/>
        <v>15.76923076923077</v>
      </c>
      <c r="BD47" s="136" t="str">
        <f t="shared" si="16"/>
        <v> </v>
      </c>
      <c r="BE47" s="179" t="str">
        <f t="shared" si="16"/>
        <v> </v>
      </c>
      <c r="BF47" s="7"/>
      <c r="BG47" s="178">
        <f>(IF((SUM(BG12:BG42))=0," ",(AVERAGE(BG12:BG42))))</f>
        <v>15.76923076923077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8.584255445914417</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92.77851846622433</v>
      </c>
      <c r="AO49" s="13"/>
      <c r="AP49" s="7"/>
      <c r="AQ49" s="13"/>
      <c r="AR49" s="13"/>
      <c r="AS49" s="338" t="s">
        <v>113</v>
      </c>
      <c r="AT49" s="339"/>
      <c r="AU49" s="148">
        <f>(IF(((SUM(AQ12:AQ42))=0)," ",(((AQ47-AU47)/AQ47)*100)))</f>
        <v>89.10375604313872</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32">
    <mergeCell ref="AD51:AE51"/>
    <mergeCell ref="Y5:AA5"/>
    <mergeCell ref="AI5:AO5"/>
    <mergeCell ref="C5:I5"/>
    <mergeCell ref="Q5:S5"/>
    <mergeCell ref="K5:M5"/>
    <mergeCell ref="U5:W5"/>
    <mergeCell ref="AC4:AE4"/>
    <mergeCell ref="AC5:AE5"/>
    <mergeCell ref="Q49:R49"/>
    <mergeCell ref="AL49:AM49"/>
    <mergeCell ref="Q12:Q25"/>
    <mergeCell ref="R12:R25"/>
    <mergeCell ref="S12:S25"/>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worksheet>
</file>

<file path=xl/worksheets/sheet6.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202</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June</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June</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54" t="s">
        <v>27</v>
      </c>
      <c r="CH7" s="355"/>
      <c r="CI7" s="16"/>
      <c r="CJ7" s="354" t="s">
        <v>21</v>
      </c>
      <c r="CK7" s="355"/>
      <c r="CL7" s="16"/>
      <c r="CM7" s="315"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7191257</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7194220</v>
      </c>
      <c r="D12" s="126">
        <f aca="true" t="shared" si="0" ref="D12:D42">(IF(C12=0," ",((C12-C11)/1000)))</f>
        <v>2.963</v>
      </c>
      <c r="E12" s="271">
        <v>4.1</v>
      </c>
      <c r="F12" s="126">
        <v>1</v>
      </c>
      <c r="G12" s="73" t="str">
        <f aca="true" t="shared" si="1" ref="G12:G42">(IF(C12=0," ","0.00"))</f>
        <v>0.00</v>
      </c>
      <c r="H12" s="72">
        <v>0</v>
      </c>
      <c r="I12" s="272">
        <v>0</v>
      </c>
      <c r="J12" s="7"/>
      <c r="K12" s="62" t="s">
        <v>209</v>
      </c>
      <c r="L12" s="72">
        <v>63.3</v>
      </c>
      <c r="M12" s="266">
        <v>0.01</v>
      </c>
      <c r="N12" s="7"/>
      <c r="O12" s="164"/>
      <c r="P12" s="7"/>
      <c r="Q12" s="318">
        <v>30.5</v>
      </c>
      <c r="R12" s="73">
        <v>0.39</v>
      </c>
      <c r="S12" s="272"/>
      <c r="T12" s="7"/>
      <c r="U12" s="267">
        <v>6.73</v>
      </c>
      <c r="V12" s="268">
        <v>6.77</v>
      </c>
      <c r="W12" s="269">
        <v>6.17</v>
      </c>
      <c r="X12" s="7"/>
      <c r="Y12" s="212">
        <v>13.1</v>
      </c>
      <c r="Z12" s="273">
        <v>13.5</v>
      </c>
      <c r="AA12" s="214">
        <v>15.1</v>
      </c>
      <c r="AB12" s="7"/>
      <c r="AC12" s="319">
        <v>7.5</v>
      </c>
      <c r="AD12" s="73">
        <v>0.2</v>
      </c>
      <c r="AE12" s="316">
        <v>0.1</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308.37984</v>
      </c>
      <c r="BR12" s="149">
        <f>MAX(AN12:AN42)</f>
        <v>386.06694</v>
      </c>
      <c r="BS12" s="22" t="s">
        <v>125</v>
      </c>
      <c r="BT12" s="22"/>
      <c r="BU12" s="149">
        <f>(IF(((SUM(AM12:AM42))=0)," ",(AVERAGE(AM12:AM42))))</f>
        <v>15.083333333333334</v>
      </c>
      <c r="BV12" s="52">
        <f>(CG23)</f>
        <v>16.666666666666668</v>
      </c>
      <c r="BW12" s="149">
        <f>MAX(AM12:AM42)</f>
        <v>17</v>
      </c>
      <c r="BX12" s="22" t="s">
        <v>127</v>
      </c>
      <c r="BY12" s="22"/>
      <c r="BZ12" s="22">
        <v>0</v>
      </c>
      <c r="CA12" s="197" t="s">
        <v>47</v>
      </c>
      <c r="CB12" s="22">
        <v>24</v>
      </c>
      <c r="CC12" s="125"/>
      <c r="CD12" s="7"/>
      <c r="CE12" s="20"/>
      <c r="CF12" s="16" t="s">
        <v>137</v>
      </c>
      <c r="CG12" s="149">
        <f>(IF(((SUM(AM15:AM17))=0)," ",(AVERAGE(AM15:AM17))))</f>
        <v>16.666666666666668</v>
      </c>
      <c r="CH12" s="149">
        <f>(IF(((SUM(AN15:AN17))=0)," ",(AVERAGE(AN15:AN17))))</f>
        <v>373.34288</v>
      </c>
      <c r="CI12" s="149"/>
      <c r="CJ12" s="149">
        <f>(IF(((SUM(AU15:AU17))=0)," ",(AVERAGE(AU15:AU17))))</f>
        <v>28.666666666666668</v>
      </c>
      <c r="CK12" s="149">
        <f>(IF(((SUM(AV15:AV17))=0)," ",(AVERAGE(AV15:AV17))))</f>
        <v>643.92584</v>
      </c>
      <c r="CL12" s="63"/>
      <c r="CM12" s="320">
        <v>0.1</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7196782</v>
      </c>
      <c r="D13" s="126">
        <f t="shared" si="0"/>
        <v>2.562</v>
      </c>
      <c r="E13" s="271">
        <v>4.8</v>
      </c>
      <c r="F13" s="126">
        <v>1</v>
      </c>
      <c r="G13" s="73" t="str">
        <f t="shared" si="1"/>
        <v>0.00</v>
      </c>
      <c r="H13" s="72">
        <v>3700</v>
      </c>
      <c r="I13" s="272">
        <v>9000</v>
      </c>
      <c r="J13" s="7"/>
      <c r="K13" s="62" t="s">
        <v>207</v>
      </c>
      <c r="L13" s="72">
        <v>59.5</v>
      </c>
      <c r="M13" s="266">
        <v>0</v>
      </c>
      <c r="N13" s="7"/>
      <c r="O13" s="281"/>
      <c r="P13" s="7"/>
      <c r="Q13" s="318">
        <v>25.4</v>
      </c>
      <c r="R13" s="73">
        <v>0.44</v>
      </c>
      <c r="S13" s="272">
        <v>2</v>
      </c>
      <c r="T13" s="7"/>
      <c r="U13" s="267">
        <v>6.99</v>
      </c>
      <c r="V13" s="268">
        <v>6.9</v>
      </c>
      <c r="W13" s="269">
        <v>6.23</v>
      </c>
      <c r="X13" s="7"/>
      <c r="Y13" s="212">
        <v>13.7</v>
      </c>
      <c r="Z13" s="273">
        <v>13.6</v>
      </c>
      <c r="AA13" s="214">
        <v>15.2</v>
      </c>
      <c r="AB13" s="7"/>
      <c r="AC13" s="319">
        <v>4</v>
      </c>
      <c r="AD13" s="311" t="s">
        <v>226</v>
      </c>
      <c r="AE13" s="312" t="s">
        <v>226</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v>45114</v>
      </c>
      <c r="AY13" s="278">
        <v>4</v>
      </c>
      <c r="AZ13" s="279">
        <v>3.25</v>
      </c>
      <c r="BA13" s="275">
        <v>27.9</v>
      </c>
      <c r="BB13" s="279">
        <v>22</v>
      </c>
      <c r="BC13" s="275">
        <v>26</v>
      </c>
      <c r="BD13" s="275"/>
      <c r="BE13" s="280"/>
      <c r="BF13" s="7"/>
      <c r="BG13" s="277">
        <v>26</v>
      </c>
      <c r="BH13" s="18" t="s">
        <v>215</v>
      </c>
      <c r="BI13" s="125" t="s">
        <v>216</v>
      </c>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7199424</v>
      </c>
      <c r="D14" s="126">
        <f t="shared" si="0"/>
        <v>2.642</v>
      </c>
      <c r="E14" s="271">
        <v>4.4</v>
      </c>
      <c r="F14" s="126">
        <v>1</v>
      </c>
      <c r="G14" s="73" t="str">
        <f t="shared" si="1"/>
        <v>0.00</v>
      </c>
      <c r="H14" s="72">
        <v>1300</v>
      </c>
      <c r="I14" s="272">
        <v>10000</v>
      </c>
      <c r="J14" s="7"/>
      <c r="K14" s="62" t="s">
        <v>207</v>
      </c>
      <c r="L14" s="72">
        <v>62.1</v>
      </c>
      <c r="M14" s="266">
        <v>0.03</v>
      </c>
      <c r="N14" s="7"/>
      <c r="O14" s="281"/>
      <c r="P14" s="7"/>
      <c r="Q14" s="318">
        <v>28.7</v>
      </c>
      <c r="R14" s="73">
        <v>0.5</v>
      </c>
      <c r="S14" s="272">
        <v>3</v>
      </c>
      <c r="T14" s="7"/>
      <c r="U14" s="267">
        <v>6.9</v>
      </c>
      <c r="V14" s="268">
        <v>6.93</v>
      </c>
      <c r="W14" s="269">
        <v>6.34</v>
      </c>
      <c r="X14" s="7"/>
      <c r="Y14" s="212">
        <v>14.1</v>
      </c>
      <c r="Z14" s="273">
        <v>14.2</v>
      </c>
      <c r="AA14" s="214">
        <v>15.6</v>
      </c>
      <c r="AB14" s="7"/>
      <c r="AC14" s="319">
        <v>8</v>
      </c>
      <c r="AD14" s="73">
        <v>0.2</v>
      </c>
      <c r="AE14" s="312" t="s">
        <v>226</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v>39718</v>
      </c>
      <c r="AY14" s="278">
        <v>3</v>
      </c>
      <c r="AZ14" s="279">
        <v>3.25</v>
      </c>
      <c r="BA14" s="275">
        <v>21.7</v>
      </c>
      <c r="BB14" s="279">
        <v>22</v>
      </c>
      <c r="BC14" s="275">
        <v>26</v>
      </c>
      <c r="BD14" s="275"/>
      <c r="BE14" s="280"/>
      <c r="BF14" s="7"/>
      <c r="BG14" s="277">
        <v>26</v>
      </c>
      <c r="BH14" s="18" t="s">
        <v>215</v>
      </c>
      <c r="BI14" s="125" t="s">
        <v>216</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(IF(((SUM(AM22:AM24))=0)," ",(AVERAGE(AM22:AM24))))</f>
        <v>15</v>
      </c>
      <c r="CH14" s="149">
        <f>(IF(((SUM(AN22:AN24))=0)," ",(AVERAGE(AN22:AN24))))</f>
        <v>310.43426</v>
      </c>
      <c r="CI14" s="149"/>
      <c r="CJ14" s="149">
        <f>(IF(((SUM(AU22:AU24))=0)," ",(AVERAGE(AU22:AU24))))</f>
        <v>21.666666666666668</v>
      </c>
      <c r="CK14" s="149">
        <f>(IF(((SUM(AV22:AV24))=0)," ",(AVERAGE(AV22:AV24))))</f>
        <v>448.20828</v>
      </c>
      <c r="CL14" s="63"/>
      <c r="CM14" s="320">
        <v>0.1</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7201957</v>
      </c>
      <c r="D15" s="126">
        <f t="shared" si="0"/>
        <v>2.533</v>
      </c>
      <c r="E15" s="271">
        <v>4.8</v>
      </c>
      <c r="F15" s="126">
        <v>1</v>
      </c>
      <c r="G15" s="73" t="str">
        <f t="shared" si="1"/>
        <v>0.00</v>
      </c>
      <c r="H15" s="72">
        <v>4300</v>
      </c>
      <c r="I15" s="272">
        <v>9250</v>
      </c>
      <c r="J15" s="7"/>
      <c r="K15" s="62" t="s">
        <v>209</v>
      </c>
      <c r="L15" s="72">
        <v>58.2</v>
      </c>
      <c r="M15" s="266">
        <v>0.22</v>
      </c>
      <c r="N15" s="7"/>
      <c r="O15" s="281"/>
      <c r="P15" s="7"/>
      <c r="Q15" s="318">
        <v>27.9</v>
      </c>
      <c r="R15" s="73">
        <v>0.43</v>
      </c>
      <c r="S15" s="272">
        <v>1</v>
      </c>
      <c r="T15" s="7"/>
      <c r="U15" s="267">
        <v>6.87</v>
      </c>
      <c r="V15" s="268">
        <v>7.05</v>
      </c>
      <c r="W15" s="269">
        <v>6.43</v>
      </c>
      <c r="X15" s="7"/>
      <c r="Y15" s="212">
        <v>14.1</v>
      </c>
      <c r="Z15" s="273">
        <v>13.9</v>
      </c>
      <c r="AA15" s="214">
        <v>15.6</v>
      </c>
      <c r="AB15" s="7"/>
      <c r="AC15" s="319">
        <v>5</v>
      </c>
      <c r="AD15" s="311" t="s">
        <v>226</v>
      </c>
      <c r="AE15" s="312" t="s">
        <v>226</v>
      </c>
      <c r="AF15" s="7"/>
      <c r="AG15" s="39">
        <f t="shared" si="2"/>
        <v>4</v>
      </c>
      <c r="AH15" s="7"/>
      <c r="AI15" s="275">
        <v>241</v>
      </c>
      <c r="AJ15" s="49">
        <f t="shared" si="3"/>
        <v>5091.178019999999</v>
      </c>
      <c r="AK15" s="275"/>
      <c r="AL15" s="49">
        <f t="shared" si="4"/>
      </c>
      <c r="AM15" s="275">
        <v>17</v>
      </c>
      <c r="AN15" s="49">
        <f t="shared" si="5"/>
        <v>359.12874</v>
      </c>
      <c r="AO15" s="49">
        <v>13</v>
      </c>
      <c r="AP15" s="7"/>
      <c r="AQ15" s="277">
        <v>228</v>
      </c>
      <c r="AR15" s="49">
        <f t="shared" si="6"/>
        <v>4816.55016</v>
      </c>
      <c r="AS15" s="275"/>
      <c r="AT15" s="49">
        <f t="shared" si="7"/>
      </c>
      <c r="AU15" s="275">
        <v>27</v>
      </c>
      <c r="AV15" s="49">
        <f t="shared" si="8"/>
        <v>570.3809399999999</v>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7204766</v>
      </c>
      <c r="D16" s="127">
        <f t="shared" si="0"/>
        <v>2.809</v>
      </c>
      <c r="E16" s="282">
        <v>5.6</v>
      </c>
      <c r="F16" s="127">
        <v>1</v>
      </c>
      <c r="G16" s="147" t="str">
        <f t="shared" si="1"/>
        <v>0.00</v>
      </c>
      <c r="H16" s="136">
        <v>9000</v>
      </c>
      <c r="I16" s="137">
        <v>12500</v>
      </c>
      <c r="J16" s="7"/>
      <c r="K16" s="65" t="s">
        <v>209</v>
      </c>
      <c r="L16" s="136">
        <v>57.7</v>
      </c>
      <c r="M16" s="179">
        <v>0.04</v>
      </c>
      <c r="N16" s="7"/>
      <c r="O16" s="283"/>
      <c r="P16" s="7"/>
      <c r="Q16" s="178">
        <v>31.9</v>
      </c>
      <c r="R16" s="147">
        <v>0.47</v>
      </c>
      <c r="S16" s="137"/>
      <c r="T16" s="7"/>
      <c r="U16" s="284">
        <v>6.83</v>
      </c>
      <c r="V16" s="285">
        <v>6.76</v>
      </c>
      <c r="W16" s="286">
        <v>6.33</v>
      </c>
      <c r="X16" s="7"/>
      <c r="Y16" s="287">
        <v>14.3</v>
      </c>
      <c r="Z16" s="288">
        <v>15</v>
      </c>
      <c r="AA16" s="289">
        <v>15.2</v>
      </c>
      <c r="AB16" s="7"/>
      <c r="AC16" s="182">
        <v>4.5</v>
      </c>
      <c r="AD16" s="147">
        <v>0.5</v>
      </c>
      <c r="AE16" s="313" t="s">
        <v>226</v>
      </c>
      <c r="AF16" s="7"/>
      <c r="AG16" s="39">
        <f t="shared" si="2"/>
        <v>5</v>
      </c>
      <c r="AH16" s="7"/>
      <c r="AI16" s="40">
        <v>238</v>
      </c>
      <c r="AJ16" s="58">
        <f t="shared" si="3"/>
        <v>5575.6402800000005</v>
      </c>
      <c r="AK16" s="40"/>
      <c r="AL16" s="58">
        <f t="shared" si="4"/>
      </c>
      <c r="AM16" s="40">
        <v>16</v>
      </c>
      <c r="AN16" s="58">
        <f t="shared" si="5"/>
        <v>374.83296</v>
      </c>
      <c r="AO16" s="58">
        <v>11</v>
      </c>
      <c r="AP16" s="7"/>
      <c r="AQ16" s="292">
        <v>330</v>
      </c>
      <c r="AR16" s="58">
        <f t="shared" si="6"/>
        <v>7730.9298</v>
      </c>
      <c r="AS16" s="40"/>
      <c r="AT16" s="58">
        <f t="shared" si="7"/>
      </c>
      <c r="AU16" s="40">
        <v>30</v>
      </c>
      <c r="AV16" s="58">
        <f t="shared" si="8"/>
        <v>702.8118000000001</v>
      </c>
      <c r="AW16" s="7"/>
      <c r="AX16" s="292">
        <v>41812</v>
      </c>
      <c r="AY16" s="41">
        <v>4</v>
      </c>
      <c r="AZ16" s="293">
        <v>3.5</v>
      </c>
      <c r="BA16" s="40">
        <v>24.8</v>
      </c>
      <c r="BB16" s="293">
        <v>22</v>
      </c>
      <c r="BC16" s="40">
        <v>27</v>
      </c>
      <c r="BD16" s="40"/>
      <c r="BE16" s="294"/>
      <c r="BF16" s="7"/>
      <c r="BG16" s="292">
        <v>27</v>
      </c>
      <c r="BH16" s="37" t="s">
        <v>215</v>
      </c>
      <c r="BI16" s="57" t="s">
        <v>216</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(IF(((SUM(AM29:AM31))=0)," ",(AVERAGE(AM29:AM31))))</f>
        <v>15</v>
      </c>
      <c r="CH16" s="149">
        <f>(IF(((SUM(AN29:AN31))=0)," ",(AVERAGE(AN29:AN31))))</f>
        <v>289.5231</v>
      </c>
      <c r="CI16" s="149"/>
      <c r="CJ16" s="149">
        <f>(IF(((SUM(AU29:AU31))=0)," ",(AVERAGE(AU29:AU31))))</f>
        <v>20</v>
      </c>
      <c r="CK16" s="149">
        <f>(IF(((SUM(AV29:AV31))=0)," ",(AVERAGE(AV29:AV31))))</f>
        <v>386.02245999999997</v>
      </c>
      <c r="CL16" s="63"/>
      <c r="CM16" s="320">
        <v>0.1</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7207489</v>
      </c>
      <c r="D17" s="126">
        <f t="shared" si="0"/>
        <v>2.723</v>
      </c>
      <c r="E17" s="271">
        <v>4.3</v>
      </c>
      <c r="F17" s="126">
        <v>1.2</v>
      </c>
      <c r="G17" s="73" t="str">
        <f t="shared" si="1"/>
        <v>0.00</v>
      </c>
      <c r="H17" s="72">
        <v>8000</v>
      </c>
      <c r="I17" s="272">
        <v>13750</v>
      </c>
      <c r="J17" s="7"/>
      <c r="K17" s="62" t="s">
        <v>209</v>
      </c>
      <c r="L17" s="72">
        <v>53.2</v>
      </c>
      <c r="M17" s="266">
        <v>0.1</v>
      </c>
      <c r="N17" s="7"/>
      <c r="O17" s="281"/>
      <c r="P17" s="7"/>
      <c r="Q17" s="318">
        <v>28.9</v>
      </c>
      <c r="R17" s="73">
        <v>0.49</v>
      </c>
      <c r="S17" s="272"/>
      <c r="T17" s="7"/>
      <c r="U17" s="267">
        <v>6.98</v>
      </c>
      <c r="V17" s="268">
        <v>6.99</v>
      </c>
      <c r="W17" s="269">
        <v>6.37</v>
      </c>
      <c r="X17" s="7"/>
      <c r="Y17" s="212">
        <v>14.1</v>
      </c>
      <c r="Z17" s="273">
        <v>14.1</v>
      </c>
      <c r="AA17" s="214">
        <v>15.5</v>
      </c>
      <c r="AB17" s="7"/>
      <c r="AC17" s="319">
        <v>6.5</v>
      </c>
      <c r="AD17" s="311" t="s">
        <v>226</v>
      </c>
      <c r="AE17" s="312" t="s">
        <v>226</v>
      </c>
      <c r="AF17" s="7"/>
      <c r="AG17" s="39">
        <f t="shared" si="2"/>
        <v>6</v>
      </c>
      <c r="AH17" s="7"/>
      <c r="AI17" s="275">
        <v>201</v>
      </c>
      <c r="AJ17" s="49">
        <f t="shared" si="3"/>
        <v>4564.67382</v>
      </c>
      <c r="AK17" s="275">
        <v>140</v>
      </c>
      <c r="AL17" s="49">
        <f t="shared" si="4"/>
        <v>3179.3747999999996</v>
      </c>
      <c r="AM17" s="275">
        <v>17</v>
      </c>
      <c r="AN17" s="49">
        <f t="shared" si="5"/>
        <v>386.06694</v>
      </c>
      <c r="AO17" s="49">
        <v>13</v>
      </c>
      <c r="AP17" s="7"/>
      <c r="AQ17" s="277">
        <v>244</v>
      </c>
      <c r="AR17" s="49">
        <f t="shared" si="6"/>
        <v>5541.196079999999</v>
      </c>
      <c r="AS17" s="275">
        <v>114</v>
      </c>
      <c r="AT17" s="49">
        <f t="shared" si="7"/>
        <v>2588.9194799999996</v>
      </c>
      <c r="AU17" s="275">
        <v>29</v>
      </c>
      <c r="AV17" s="49">
        <f t="shared" si="8"/>
        <v>658.58478</v>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6.03</v>
      </c>
      <c r="BV17" s="198" t="s">
        <v>148</v>
      </c>
      <c r="BW17" s="61">
        <f>MAX(W12:W42)</f>
        <v>6.62</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7210049</v>
      </c>
      <c r="D18" s="126">
        <f t="shared" si="0"/>
        <v>2.56</v>
      </c>
      <c r="E18" s="271">
        <v>4.1</v>
      </c>
      <c r="F18" s="126">
        <v>1</v>
      </c>
      <c r="G18" s="73" t="str">
        <f t="shared" si="1"/>
        <v>0.00</v>
      </c>
      <c r="H18" s="72">
        <v>0</v>
      </c>
      <c r="I18" s="272">
        <v>0</v>
      </c>
      <c r="J18" s="7"/>
      <c r="K18" s="62" t="s">
        <v>209</v>
      </c>
      <c r="L18" s="72">
        <v>58.6</v>
      </c>
      <c r="M18" s="266">
        <v>0.01</v>
      </c>
      <c r="N18" s="7"/>
      <c r="O18" s="281"/>
      <c r="P18" s="7"/>
      <c r="Q18" s="318">
        <v>25.1</v>
      </c>
      <c r="R18" s="73">
        <v>0.41</v>
      </c>
      <c r="S18" s="272"/>
      <c r="T18" s="7"/>
      <c r="U18" s="267">
        <v>6.85</v>
      </c>
      <c r="V18" s="268">
        <v>6.84</v>
      </c>
      <c r="W18" s="269">
        <v>6.29</v>
      </c>
      <c r="X18" s="7"/>
      <c r="Y18" s="212">
        <v>14</v>
      </c>
      <c r="Z18" s="273">
        <v>13.8</v>
      </c>
      <c r="AA18" s="214">
        <v>15</v>
      </c>
      <c r="AB18" s="7"/>
      <c r="AC18" s="319">
        <v>2.5</v>
      </c>
      <c r="AD18" s="311" t="s">
        <v>226</v>
      </c>
      <c r="AE18" s="312" t="s">
        <v>226</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(IF(((SUM(AM36:AM38))=0)," ",(AVERAGE(AM36:AM38))))</f>
        <v>13.666666666666666</v>
      </c>
      <c r="CH18" s="149">
        <f>(IF(((SUM(AN36:AN38))=0)," ",(AVERAGE(AN36:AN38))))</f>
        <v>260.21912</v>
      </c>
      <c r="CI18" s="149"/>
      <c r="CJ18" s="149">
        <f>(IF(((SUM(AU36:AU38))=0)," ",(AVERAGE(AU36:AU38))))</f>
        <v>19</v>
      </c>
      <c r="CK18" s="149">
        <f>(IF(((SUM(AV36:AV38))=0)," ",(AVERAGE(AV36:AV38))))</f>
        <v>362.89007999999995</v>
      </c>
      <c r="CL18" s="22"/>
      <c r="CM18" s="320">
        <v>0.1</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7212488</v>
      </c>
      <c r="D19" s="126">
        <f t="shared" si="0"/>
        <v>2.439</v>
      </c>
      <c r="E19" s="271">
        <v>4.4</v>
      </c>
      <c r="F19" s="126">
        <v>1</v>
      </c>
      <c r="G19" s="73" t="str">
        <f t="shared" si="1"/>
        <v>0.00</v>
      </c>
      <c r="H19" s="72">
        <v>0</v>
      </c>
      <c r="I19" s="272">
        <v>0</v>
      </c>
      <c r="J19" s="7"/>
      <c r="K19" s="62" t="s">
        <v>207</v>
      </c>
      <c r="L19" s="72">
        <v>69.8</v>
      </c>
      <c r="M19" s="266">
        <v>0</v>
      </c>
      <c r="N19" s="7"/>
      <c r="O19" s="281"/>
      <c r="P19" s="7"/>
      <c r="Q19" s="318">
        <v>27.8</v>
      </c>
      <c r="R19" s="73">
        <v>0.4</v>
      </c>
      <c r="S19" s="272"/>
      <c r="T19" s="7"/>
      <c r="U19" s="267">
        <v>6.9</v>
      </c>
      <c r="V19" s="268">
        <v>7.11</v>
      </c>
      <c r="W19" s="269">
        <v>6.4</v>
      </c>
      <c r="X19" s="7"/>
      <c r="Y19" s="212">
        <v>13.3</v>
      </c>
      <c r="Z19" s="273">
        <v>13.9</v>
      </c>
      <c r="AA19" s="214">
        <v>15.6</v>
      </c>
      <c r="AB19" s="7"/>
      <c r="AC19" s="319">
        <v>5</v>
      </c>
      <c r="AD19" s="311" t="s">
        <v>226</v>
      </c>
      <c r="AE19" s="312" t="s">
        <v>226</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7215039</v>
      </c>
      <c r="D20" s="126">
        <f t="shared" si="0"/>
        <v>2.551</v>
      </c>
      <c r="E20" s="271">
        <v>4.8</v>
      </c>
      <c r="F20" s="126">
        <v>1</v>
      </c>
      <c r="G20" s="73" t="str">
        <f t="shared" si="1"/>
        <v>0.00</v>
      </c>
      <c r="H20" s="72">
        <v>1100</v>
      </c>
      <c r="I20" s="272">
        <v>7750</v>
      </c>
      <c r="J20" s="7"/>
      <c r="K20" s="62" t="s">
        <v>207</v>
      </c>
      <c r="L20" s="72">
        <v>73.5</v>
      </c>
      <c r="M20" s="266">
        <v>0</v>
      </c>
      <c r="N20" s="7"/>
      <c r="O20" s="281"/>
      <c r="P20" s="7"/>
      <c r="Q20" s="318">
        <v>27.8</v>
      </c>
      <c r="R20" s="73">
        <v>0.58</v>
      </c>
      <c r="S20" s="272">
        <v>1</v>
      </c>
      <c r="T20" s="7"/>
      <c r="U20" s="267">
        <v>6.93</v>
      </c>
      <c r="V20" s="268">
        <v>6.05</v>
      </c>
      <c r="W20" s="269">
        <v>6.37</v>
      </c>
      <c r="X20" s="7"/>
      <c r="Y20" s="212">
        <v>15.2</v>
      </c>
      <c r="Z20" s="273">
        <v>16.3</v>
      </c>
      <c r="AA20" s="214">
        <v>16.8</v>
      </c>
      <c r="AB20" s="7"/>
      <c r="AC20" s="319">
        <v>17</v>
      </c>
      <c r="AD20" s="73">
        <v>1.5</v>
      </c>
      <c r="AE20" s="312" t="s">
        <v>226</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v>46213</v>
      </c>
      <c r="AY20" s="278">
        <v>5</v>
      </c>
      <c r="AZ20" s="279">
        <v>3</v>
      </c>
      <c r="BA20" s="275">
        <v>27.9</v>
      </c>
      <c r="BB20" s="279">
        <v>26</v>
      </c>
      <c r="BC20" s="275">
        <v>28</v>
      </c>
      <c r="BD20" s="275"/>
      <c r="BE20" s="280"/>
      <c r="BF20" s="7"/>
      <c r="BG20" s="277">
        <v>28</v>
      </c>
      <c r="BH20" s="18" t="s">
        <v>215</v>
      </c>
      <c r="BI20" s="125" t="s">
        <v>216</v>
      </c>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7217611</v>
      </c>
      <c r="D21" s="127">
        <f t="shared" si="0"/>
        <v>2.572</v>
      </c>
      <c r="E21" s="282">
        <v>4</v>
      </c>
      <c r="F21" s="127">
        <v>0.9</v>
      </c>
      <c r="G21" s="147" t="str">
        <f t="shared" si="1"/>
        <v>0.00</v>
      </c>
      <c r="H21" s="136">
        <v>1000</v>
      </c>
      <c r="I21" s="137">
        <v>9800</v>
      </c>
      <c r="J21" s="7"/>
      <c r="K21" s="65" t="s">
        <v>209</v>
      </c>
      <c r="L21" s="136">
        <v>65.6</v>
      </c>
      <c r="M21" s="179">
        <v>0.06</v>
      </c>
      <c r="N21" s="7"/>
      <c r="O21" s="283"/>
      <c r="P21" s="7"/>
      <c r="Q21" s="178">
        <v>30.7</v>
      </c>
      <c r="R21" s="147">
        <v>0.44</v>
      </c>
      <c r="S21" s="137">
        <v>13.2</v>
      </c>
      <c r="T21" s="7"/>
      <c r="U21" s="284">
        <v>7.06</v>
      </c>
      <c r="V21" s="285">
        <v>7.25</v>
      </c>
      <c r="W21" s="286">
        <v>6.61</v>
      </c>
      <c r="X21" s="7"/>
      <c r="Y21" s="287">
        <v>14.8</v>
      </c>
      <c r="Z21" s="288">
        <v>14.9</v>
      </c>
      <c r="AA21" s="289">
        <v>16.8</v>
      </c>
      <c r="AB21" s="7"/>
      <c r="AC21" s="182">
        <v>9.5</v>
      </c>
      <c r="AD21" s="147">
        <v>0.1</v>
      </c>
      <c r="AE21" s="313" t="s">
        <v>226</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v>45205</v>
      </c>
      <c r="AY21" s="41">
        <v>4</v>
      </c>
      <c r="AZ21" s="293">
        <v>3</v>
      </c>
      <c r="BA21" s="40">
        <v>24.8</v>
      </c>
      <c r="BB21" s="293">
        <v>28</v>
      </c>
      <c r="BC21" s="40">
        <v>26</v>
      </c>
      <c r="BD21" s="40"/>
      <c r="BE21" s="294"/>
      <c r="BF21" s="7"/>
      <c r="BG21" s="292">
        <v>26</v>
      </c>
      <c r="BH21" s="37" t="s">
        <v>215</v>
      </c>
      <c r="BI21" s="57" t="s">
        <v>216</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7220025</v>
      </c>
      <c r="D22" s="126">
        <f t="shared" si="0"/>
        <v>2.414</v>
      </c>
      <c r="E22" s="271">
        <v>4</v>
      </c>
      <c r="F22" s="126">
        <v>0.9</v>
      </c>
      <c r="G22" s="73" t="str">
        <f t="shared" si="1"/>
        <v>0.00</v>
      </c>
      <c r="H22" s="72">
        <v>3500</v>
      </c>
      <c r="I22" s="272">
        <v>12750</v>
      </c>
      <c r="J22" s="7"/>
      <c r="K22" s="62" t="s">
        <v>207</v>
      </c>
      <c r="L22" s="72">
        <v>68.7</v>
      </c>
      <c r="M22" s="266">
        <v>0.11</v>
      </c>
      <c r="N22" s="7"/>
      <c r="O22" s="281"/>
      <c r="P22" s="7"/>
      <c r="Q22" s="318">
        <v>29.5</v>
      </c>
      <c r="R22" s="73">
        <v>0.4</v>
      </c>
      <c r="S22" s="272">
        <v>2</v>
      </c>
      <c r="T22" s="7"/>
      <c r="U22" s="267">
        <v>6.93</v>
      </c>
      <c r="V22" s="268">
        <v>7.05</v>
      </c>
      <c r="W22" s="269">
        <v>6.46</v>
      </c>
      <c r="X22" s="7"/>
      <c r="Y22" s="212">
        <v>14.1</v>
      </c>
      <c r="Z22" s="273">
        <v>14.3</v>
      </c>
      <c r="AA22" s="214">
        <v>16.2</v>
      </c>
      <c r="AB22" s="7"/>
      <c r="AC22" s="319">
        <v>9.5</v>
      </c>
      <c r="AD22" s="311" t="s">
        <v>226</v>
      </c>
      <c r="AE22" s="312" t="s">
        <v>226</v>
      </c>
      <c r="AF22" s="7"/>
      <c r="AG22" s="39">
        <f t="shared" si="2"/>
        <v>11</v>
      </c>
      <c r="AH22" s="7"/>
      <c r="AI22" s="275">
        <v>202</v>
      </c>
      <c r="AJ22" s="49">
        <f t="shared" si="3"/>
        <v>4066.8175200000005</v>
      </c>
      <c r="AK22" s="275"/>
      <c r="AL22" s="49">
        <f t="shared" si="4"/>
      </c>
      <c r="AM22" s="275">
        <v>16</v>
      </c>
      <c r="AN22" s="49">
        <f t="shared" si="5"/>
        <v>322.12416</v>
      </c>
      <c r="AO22" s="49">
        <v>11</v>
      </c>
      <c r="AP22" s="7"/>
      <c r="AQ22" s="277">
        <v>280</v>
      </c>
      <c r="AR22" s="49">
        <f t="shared" si="6"/>
        <v>5637.1728</v>
      </c>
      <c r="AS22" s="275"/>
      <c r="AT22" s="49">
        <f t="shared" si="7"/>
      </c>
      <c r="AU22" s="275">
        <v>20</v>
      </c>
      <c r="AV22" s="49">
        <f t="shared" si="8"/>
        <v>402.6552</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460.26166500000005</v>
      </c>
      <c r="BR22" s="149">
        <f>MAX(AV12:AV42)</f>
        <v>702.8118000000001</v>
      </c>
      <c r="BS22" s="22" t="s">
        <v>125</v>
      </c>
      <c r="BT22" s="22"/>
      <c r="BU22" s="149">
        <f>(IF(((SUM(AU12:AU42))=0)," ",(AVERAGE(AU12:AU42))))</f>
        <v>22.333333333333332</v>
      </c>
      <c r="BV22" s="52">
        <f>(CJ23)</f>
        <v>28.666666666666668</v>
      </c>
      <c r="BW22" s="149">
        <f>MAX(AU12:AU42)</f>
        <v>30</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7222424</v>
      </c>
      <c r="D23" s="126">
        <f t="shared" si="0"/>
        <v>2.399</v>
      </c>
      <c r="E23" s="271">
        <v>4.6</v>
      </c>
      <c r="F23" s="126">
        <v>0.8</v>
      </c>
      <c r="G23" s="73" t="str">
        <f t="shared" si="1"/>
        <v>0.00</v>
      </c>
      <c r="H23" s="72">
        <v>3700</v>
      </c>
      <c r="I23" s="272">
        <v>9500</v>
      </c>
      <c r="J23" s="7"/>
      <c r="K23" s="62" t="s">
        <v>207</v>
      </c>
      <c r="L23" s="72">
        <v>66</v>
      </c>
      <c r="M23" s="266">
        <v>0</v>
      </c>
      <c r="N23" s="7"/>
      <c r="O23" s="281"/>
      <c r="P23" s="7"/>
      <c r="Q23" s="318">
        <v>26.1</v>
      </c>
      <c r="R23" s="73">
        <v>0.47</v>
      </c>
      <c r="S23" s="272"/>
      <c r="T23" s="7"/>
      <c r="U23" s="267">
        <v>7.14</v>
      </c>
      <c r="V23" s="268">
        <v>7.03</v>
      </c>
      <c r="W23" s="269">
        <v>6.06</v>
      </c>
      <c r="X23" s="7"/>
      <c r="Y23" s="212">
        <v>15.1</v>
      </c>
      <c r="Z23" s="273">
        <v>15.7</v>
      </c>
      <c r="AA23" s="214">
        <v>16.4</v>
      </c>
      <c r="AB23" s="7"/>
      <c r="AC23" s="319">
        <v>9.5</v>
      </c>
      <c r="AD23" s="73">
        <v>0.1</v>
      </c>
      <c r="AE23" s="312" t="s">
        <v>226</v>
      </c>
      <c r="AF23" s="7"/>
      <c r="AG23" s="39">
        <f t="shared" si="2"/>
        <v>12</v>
      </c>
      <c r="AH23" s="7"/>
      <c r="AI23" s="275">
        <v>255</v>
      </c>
      <c r="AJ23" s="49">
        <f t="shared" si="3"/>
        <v>5101.9533</v>
      </c>
      <c r="AK23" s="275"/>
      <c r="AL23" s="49">
        <f t="shared" si="4"/>
      </c>
      <c r="AM23" s="275">
        <v>13</v>
      </c>
      <c r="AN23" s="49">
        <f t="shared" si="5"/>
        <v>260.09958</v>
      </c>
      <c r="AO23" s="49">
        <v>9</v>
      </c>
      <c r="AP23" s="7"/>
      <c r="AQ23" s="277">
        <v>290</v>
      </c>
      <c r="AR23" s="49">
        <f t="shared" si="6"/>
        <v>5802.2214</v>
      </c>
      <c r="AS23" s="275"/>
      <c r="AT23" s="49">
        <f t="shared" si="7"/>
      </c>
      <c r="AU23" s="275">
        <v>22</v>
      </c>
      <c r="AV23" s="49">
        <f t="shared" si="8"/>
        <v>440.16852</v>
      </c>
      <c r="AW23" s="7"/>
      <c r="AX23" s="277">
        <v>26623</v>
      </c>
      <c r="AY23" s="278">
        <v>5</v>
      </c>
      <c r="AZ23" s="279">
        <v>1.75</v>
      </c>
      <c r="BA23" s="275">
        <v>15.5</v>
      </c>
      <c r="BB23" s="279">
        <v>27</v>
      </c>
      <c r="BC23" s="275">
        <v>13</v>
      </c>
      <c r="BD23" s="275"/>
      <c r="BE23" s="280"/>
      <c r="BF23" s="7"/>
      <c r="BG23" s="277">
        <v>13</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16.666666666666668</v>
      </c>
      <c r="CH23" s="149">
        <f>(IF(((SUM(CH12:CH20))=0)," ",(MAX(CH12:CH20))))</f>
        <v>373.34288</v>
      </c>
      <c r="CI23" s="149"/>
      <c r="CJ23" s="149">
        <f>(IF(((SUM(CJ12:CJ20))=0)," ",(MAX(CJ12:CJ20))))</f>
        <v>28.666666666666668</v>
      </c>
      <c r="CK23" s="149">
        <f>(IF(((SUM(CK12:CK20))=0)," ",(MAX(CK12:CK20))))</f>
        <v>643.92584</v>
      </c>
      <c r="CL23" s="63"/>
      <c r="CM23" s="320">
        <f>(MAX(CM12:CM20))</f>
        <v>0.1</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7225040</v>
      </c>
      <c r="D24" s="126">
        <f t="shared" si="0"/>
        <v>2.616</v>
      </c>
      <c r="E24" s="271">
        <v>4</v>
      </c>
      <c r="F24" s="126">
        <v>0.8</v>
      </c>
      <c r="G24" s="73" t="str">
        <f t="shared" si="1"/>
        <v>0.00</v>
      </c>
      <c r="H24" s="72">
        <v>6500</v>
      </c>
      <c r="I24" s="272">
        <v>9500</v>
      </c>
      <c r="J24" s="7"/>
      <c r="K24" s="62" t="s">
        <v>207</v>
      </c>
      <c r="L24" s="72">
        <v>64.1</v>
      </c>
      <c r="M24" s="266">
        <v>0</v>
      </c>
      <c r="N24" s="7"/>
      <c r="O24" s="281"/>
      <c r="P24" s="7"/>
      <c r="Q24" s="318">
        <v>29</v>
      </c>
      <c r="R24" s="73">
        <v>0.28</v>
      </c>
      <c r="S24" s="272"/>
      <c r="T24" s="7"/>
      <c r="U24" s="267">
        <v>7.09</v>
      </c>
      <c r="V24" s="268">
        <v>7.14</v>
      </c>
      <c r="W24" s="269">
        <v>6.03</v>
      </c>
      <c r="X24" s="7"/>
      <c r="Y24" s="212">
        <v>14.9</v>
      </c>
      <c r="Z24" s="273">
        <v>14.5</v>
      </c>
      <c r="AA24" s="214">
        <v>15.7</v>
      </c>
      <c r="AB24" s="7"/>
      <c r="AC24" s="319">
        <v>8.5</v>
      </c>
      <c r="AD24" s="311" t="s">
        <v>226</v>
      </c>
      <c r="AE24" s="312" t="s">
        <v>226</v>
      </c>
      <c r="AF24" s="7"/>
      <c r="AG24" s="39">
        <f t="shared" si="2"/>
        <v>13</v>
      </c>
      <c r="AH24" s="7"/>
      <c r="AI24" s="275">
        <v>217</v>
      </c>
      <c r="AJ24" s="49">
        <f t="shared" si="3"/>
        <v>4734.38448</v>
      </c>
      <c r="AK24" s="275">
        <v>145</v>
      </c>
      <c r="AL24" s="49">
        <f t="shared" si="4"/>
        <v>3163.5288</v>
      </c>
      <c r="AM24" s="275">
        <v>16</v>
      </c>
      <c r="AN24" s="49">
        <f t="shared" si="5"/>
        <v>349.07904</v>
      </c>
      <c r="AO24" s="49">
        <v>11</v>
      </c>
      <c r="AP24" s="7"/>
      <c r="AQ24" s="277">
        <v>326</v>
      </c>
      <c r="AR24" s="49">
        <f t="shared" si="6"/>
        <v>7112.48544</v>
      </c>
      <c r="AS24" s="275">
        <v>100</v>
      </c>
      <c r="AT24" s="49">
        <f t="shared" si="7"/>
        <v>2181.744</v>
      </c>
      <c r="AU24" s="275">
        <v>23</v>
      </c>
      <c r="AV24" s="49">
        <f t="shared" si="8"/>
        <v>501.80111999999997</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7227348</v>
      </c>
      <c r="D25" s="126">
        <f t="shared" si="0"/>
        <v>2.308</v>
      </c>
      <c r="E25" s="271">
        <v>4.2</v>
      </c>
      <c r="F25" s="126">
        <v>0.8</v>
      </c>
      <c r="G25" s="73" t="str">
        <f t="shared" si="1"/>
        <v>0.00</v>
      </c>
      <c r="H25" s="72">
        <v>1500</v>
      </c>
      <c r="I25" s="272">
        <v>3000</v>
      </c>
      <c r="J25" s="7"/>
      <c r="K25" s="62" t="s">
        <v>207</v>
      </c>
      <c r="L25" s="72">
        <v>62.2</v>
      </c>
      <c r="M25" s="266">
        <v>0</v>
      </c>
      <c r="N25" s="7"/>
      <c r="O25" s="281"/>
      <c r="P25" s="7"/>
      <c r="Q25" s="318">
        <v>26</v>
      </c>
      <c r="R25" s="73">
        <v>0.49</v>
      </c>
      <c r="S25" s="272"/>
      <c r="T25" s="7"/>
      <c r="U25" s="267">
        <v>6.92</v>
      </c>
      <c r="V25" s="268">
        <v>7.13</v>
      </c>
      <c r="W25" s="269">
        <v>6.05</v>
      </c>
      <c r="X25" s="7"/>
      <c r="Y25" s="212">
        <v>13.6</v>
      </c>
      <c r="Z25" s="273">
        <v>14.1</v>
      </c>
      <c r="AA25" s="214">
        <v>15.4</v>
      </c>
      <c r="AB25" s="7"/>
      <c r="AC25" s="319">
        <v>5</v>
      </c>
      <c r="AD25" s="311" t="s">
        <v>226</v>
      </c>
      <c r="AE25" s="312" t="s">
        <v>226</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7229633</v>
      </c>
      <c r="D26" s="127">
        <f t="shared" si="0"/>
        <v>2.285</v>
      </c>
      <c r="E26" s="282">
        <v>4</v>
      </c>
      <c r="F26" s="127">
        <v>0.8</v>
      </c>
      <c r="G26" s="147" t="str">
        <f t="shared" si="1"/>
        <v>0.00</v>
      </c>
      <c r="H26" s="136">
        <v>1000</v>
      </c>
      <c r="I26" s="137">
        <v>2000</v>
      </c>
      <c r="J26" s="7"/>
      <c r="K26" s="65" t="s">
        <v>208</v>
      </c>
      <c r="L26" s="136">
        <v>57.2</v>
      </c>
      <c r="M26" s="179">
        <v>0.23</v>
      </c>
      <c r="N26" s="7"/>
      <c r="O26" s="283"/>
      <c r="P26" s="7"/>
      <c r="Q26" s="178">
        <v>19.8</v>
      </c>
      <c r="R26" s="147">
        <v>0.52</v>
      </c>
      <c r="S26" s="137"/>
      <c r="T26" s="7"/>
      <c r="U26" s="284">
        <v>7.15</v>
      </c>
      <c r="V26" s="285">
        <v>7.21</v>
      </c>
      <c r="W26" s="286">
        <v>6.06</v>
      </c>
      <c r="X26" s="7"/>
      <c r="Y26" s="287">
        <v>14.1</v>
      </c>
      <c r="Z26" s="288">
        <v>14.3</v>
      </c>
      <c r="AA26" s="289">
        <v>15.8</v>
      </c>
      <c r="AB26" s="7"/>
      <c r="AC26" s="182">
        <v>6</v>
      </c>
      <c r="AD26" s="314" t="s">
        <v>226</v>
      </c>
      <c r="AE26" s="313" t="s">
        <v>226</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7231933</v>
      </c>
      <c r="D27" s="126">
        <f t="shared" si="0"/>
        <v>2.3</v>
      </c>
      <c r="E27" s="271">
        <v>4.1</v>
      </c>
      <c r="F27" s="126">
        <v>0.9</v>
      </c>
      <c r="G27" s="73" t="str">
        <f t="shared" si="1"/>
        <v>0.00</v>
      </c>
      <c r="H27" s="72">
        <v>3000</v>
      </c>
      <c r="I27" s="272">
        <v>8250</v>
      </c>
      <c r="J27" s="7"/>
      <c r="K27" s="62" t="s">
        <v>209</v>
      </c>
      <c r="L27" s="72">
        <v>58.1</v>
      </c>
      <c r="M27" s="266">
        <v>0.03</v>
      </c>
      <c r="N27" s="7"/>
      <c r="O27" s="281"/>
      <c r="P27" s="7"/>
      <c r="Q27" s="318">
        <v>23</v>
      </c>
      <c r="R27" s="73">
        <v>0.45</v>
      </c>
      <c r="S27" s="272">
        <v>1</v>
      </c>
      <c r="T27" s="7"/>
      <c r="U27" s="267">
        <v>6.92</v>
      </c>
      <c r="V27" s="268">
        <v>7.05</v>
      </c>
      <c r="W27" s="269">
        <v>6.09</v>
      </c>
      <c r="X27" s="7"/>
      <c r="Y27" s="212">
        <v>14.9</v>
      </c>
      <c r="Z27" s="273">
        <v>14.3</v>
      </c>
      <c r="AA27" s="214">
        <v>15.8</v>
      </c>
      <c r="AB27" s="7"/>
      <c r="AC27" s="319">
        <v>3.5</v>
      </c>
      <c r="AD27" s="311" t="s">
        <v>226</v>
      </c>
      <c r="AE27" s="312" t="s">
        <v>226</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v>57784</v>
      </c>
      <c r="AY27" s="278">
        <v>3</v>
      </c>
      <c r="AZ27" s="279">
        <v>4</v>
      </c>
      <c r="BA27" s="275">
        <v>24.8</v>
      </c>
      <c r="BB27" s="279">
        <v>31</v>
      </c>
      <c r="BC27" s="275">
        <v>24</v>
      </c>
      <c r="BD27" s="275">
        <v>1920</v>
      </c>
      <c r="BE27" s="280">
        <v>12.36</v>
      </c>
      <c r="BF27" s="7"/>
      <c r="BG27" s="277">
        <v>24</v>
      </c>
      <c r="BH27" s="18" t="s">
        <v>211</v>
      </c>
      <c r="BI27" s="125" t="s">
        <v>212</v>
      </c>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7234321</v>
      </c>
      <c r="D28" s="126">
        <f t="shared" si="0"/>
        <v>2.388</v>
      </c>
      <c r="E28" s="271">
        <v>4</v>
      </c>
      <c r="F28" s="126">
        <v>0.8</v>
      </c>
      <c r="G28" s="73" t="str">
        <f t="shared" si="1"/>
        <v>0.00</v>
      </c>
      <c r="H28" s="72">
        <v>2700</v>
      </c>
      <c r="I28" s="272">
        <v>10500</v>
      </c>
      <c r="J28" s="7"/>
      <c r="K28" s="62" t="s">
        <v>214</v>
      </c>
      <c r="L28" s="72">
        <v>60.8</v>
      </c>
      <c r="M28" s="266">
        <v>0.13</v>
      </c>
      <c r="N28" s="7"/>
      <c r="O28" s="281"/>
      <c r="P28" s="7"/>
      <c r="Q28" s="318">
        <v>24</v>
      </c>
      <c r="R28" s="73">
        <v>0.49</v>
      </c>
      <c r="S28" s="272">
        <v>4.1</v>
      </c>
      <c r="T28" s="7"/>
      <c r="U28" s="267">
        <v>7.05</v>
      </c>
      <c r="V28" s="268">
        <v>7.23</v>
      </c>
      <c r="W28" s="269">
        <v>6.44</v>
      </c>
      <c r="X28" s="7"/>
      <c r="Y28" s="212">
        <v>15.2</v>
      </c>
      <c r="Z28" s="273">
        <v>15.1</v>
      </c>
      <c r="AA28" s="214">
        <v>16.1</v>
      </c>
      <c r="AB28" s="7"/>
      <c r="AC28" s="319">
        <v>8.5</v>
      </c>
      <c r="AD28" s="311" t="s">
        <v>226</v>
      </c>
      <c r="AE28" s="312" t="s">
        <v>226</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198" t="s">
        <v>148</v>
      </c>
      <c r="BW28" s="320">
        <f>MAX(AE12:AE42)</f>
        <v>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7236638</v>
      </c>
      <c r="D29" s="126">
        <f t="shared" si="0"/>
        <v>2.317</v>
      </c>
      <c r="E29" s="271">
        <v>3.8</v>
      </c>
      <c r="F29" s="126">
        <v>0.8</v>
      </c>
      <c r="G29" s="73" t="str">
        <f t="shared" si="1"/>
        <v>0.00</v>
      </c>
      <c r="H29" s="72">
        <v>5800</v>
      </c>
      <c r="I29" s="272">
        <v>9000</v>
      </c>
      <c r="J29" s="7"/>
      <c r="K29" s="62" t="s">
        <v>209</v>
      </c>
      <c r="L29" s="72">
        <v>61</v>
      </c>
      <c r="M29" s="266">
        <v>0</v>
      </c>
      <c r="N29" s="7"/>
      <c r="O29" s="281"/>
      <c r="P29" s="7"/>
      <c r="Q29" s="318">
        <v>24.6</v>
      </c>
      <c r="R29" s="73">
        <v>0.47</v>
      </c>
      <c r="S29" s="272">
        <v>3.1</v>
      </c>
      <c r="T29" s="7"/>
      <c r="U29" s="267">
        <v>7.19</v>
      </c>
      <c r="V29" s="268">
        <v>7.04</v>
      </c>
      <c r="W29" s="269">
        <v>6.2</v>
      </c>
      <c r="X29" s="7"/>
      <c r="Y29" s="212">
        <v>15.1</v>
      </c>
      <c r="Z29" s="273">
        <v>15</v>
      </c>
      <c r="AA29" s="214">
        <v>16.1</v>
      </c>
      <c r="AB29" s="7"/>
      <c r="AC29" s="319">
        <v>6.5</v>
      </c>
      <c r="AD29" s="311" t="s">
        <v>226</v>
      </c>
      <c r="AE29" s="312" t="s">
        <v>226</v>
      </c>
      <c r="AF29" s="7"/>
      <c r="AG29" s="39">
        <f t="shared" si="2"/>
        <v>18</v>
      </c>
      <c r="AH29" s="7"/>
      <c r="AI29" s="275">
        <v>291</v>
      </c>
      <c r="AJ29" s="49">
        <f t="shared" si="3"/>
        <v>5623.219980000001</v>
      </c>
      <c r="AK29" s="275"/>
      <c r="AL29" s="49">
        <f t="shared" si="4"/>
      </c>
      <c r="AM29" s="275">
        <v>15</v>
      </c>
      <c r="AN29" s="49">
        <f t="shared" si="5"/>
        <v>289.8567</v>
      </c>
      <c r="AO29" s="49">
        <v>11</v>
      </c>
      <c r="AP29" s="7"/>
      <c r="AQ29" s="277">
        <v>257</v>
      </c>
      <c r="AR29" s="49">
        <f t="shared" si="6"/>
        <v>4966.21146</v>
      </c>
      <c r="AS29" s="275"/>
      <c r="AT29" s="49">
        <f t="shared" si="7"/>
      </c>
      <c r="AU29" s="275">
        <v>19</v>
      </c>
      <c r="AV29" s="49">
        <f t="shared" si="8"/>
        <v>367.15182000000004</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7238950</v>
      </c>
      <c r="D30" s="126">
        <f t="shared" si="0"/>
        <v>2.312</v>
      </c>
      <c r="E30" s="271">
        <v>4.3</v>
      </c>
      <c r="F30" s="126">
        <v>0.8</v>
      </c>
      <c r="G30" s="73" t="str">
        <f t="shared" si="1"/>
        <v>0.00</v>
      </c>
      <c r="H30" s="72">
        <v>6000</v>
      </c>
      <c r="I30" s="272">
        <v>9500</v>
      </c>
      <c r="J30" s="7"/>
      <c r="K30" s="62" t="s">
        <v>209</v>
      </c>
      <c r="L30" s="72">
        <v>612</v>
      </c>
      <c r="M30" s="266">
        <v>0</v>
      </c>
      <c r="N30" s="7"/>
      <c r="O30" s="281"/>
      <c r="P30" s="7"/>
      <c r="Q30" s="318">
        <v>24.8</v>
      </c>
      <c r="R30" s="73">
        <v>0.48</v>
      </c>
      <c r="S30" s="272"/>
      <c r="T30" s="7"/>
      <c r="U30" s="267">
        <v>6.84</v>
      </c>
      <c r="V30" s="268">
        <v>7.21</v>
      </c>
      <c r="W30" s="269">
        <v>6.23</v>
      </c>
      <c r="X30" s="7"/>
      <c r="Y30" s="212">
        <v>15.1</v>
      </c>
      <c r="Z30" s="273">
        <v>15.1</v>
      </c>
      <c r="AA30" s="214">
        <v>16.4</v>
      </c>
      <c r="AB30" s="7"/>
      <c r="AC30" s="319">
        <v>6.5</v>
      </c>
      <c r="AD30" s="73">
        <v>0.1</v>
      </c>
      <c r="AE30" s="312" t="s">
        <v>226</v>
      </c>
      <c r="AF30" s="7"/>
      <c r="AG30" s="39">
        <f t="shared" si="2"/>
        <v>19</v>
      </c>
      <c r="AH30" s="7"/>
      <c r="AI30" s="275">
        <v>242</v>
      </c>
      <c r="AJ30" s="49">
        <f t="shared" si="3"/>
        <v>4666.263359999999</v>
      </c>
      <c r="AK30" s="275"/>
      <c r="AL30" s="49">
        <f t="shared" si="4"/>
      </c>
      <c r="AM30" s="275">
        <v>15</v>
      </c>
      <c r="AN30" s="49">
        <f t="shared" si="5"/>
        <v>289.2312</v>
      </c>
      <c r="AO30" s="49">
        <v>11</v>
      </c>
      <c r="AP30" s="7"/>
      <c r="AQ30" s="277">
        <v>258</v>
      </c>
      <c r="AR30" s="49">
        <f t="shared" si="6"/>
        <v>4974.77664</v>
      </c>
      <c r="AS30" s="275"/>
      <c r="AT30" s="49">
        <f t="shared" si="7"/>
      </c>
      <c r="AU30" s="275">
        <v>20</v>
      </c>
      <c r="AV30" s="49">
        <f t="shared" si="8"/>
        <v>385.6415999999999</v>
      </c>
      <c r="AW30" s="7"/>
      <c r="AX30" s="277">
        <v>75977</v>
      </c>
      <c r="AY30" s="278">
        <v>4</v>
      </c>
      <c r="AZ30" s="279">
        <v>4.75</v>
      </c>
      <c r="BA30" s="275">
        <v>37.2</v>
      </c>
      <c r="BB30" s="279">
        <v>31</v>
      </c>
      <c r="BC30" s="275">
        <v>36</v>
      </c>
      <c r="BD30" s="275">
        <v>2280</v>
      </c>
      <c r="BE30" s="280">
        <v>12.34</v>
      </c>
      <c r="BF30" s="7"/>
      <c r="BG30" s="277">
        <v>36</v>
      </c>
      <c r="BH30" s="18" t="s">
        <v>211</v>
      </c>
      <c r="BI30" s="125" t="s">
        <v>212</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7241264</v>
      </c>
      <c r="D31" s="127">
        <f t="shared" si="0"/>
        <v>2.314</v>
      </c>
      <c r="E31" s="282">
        <v>4.1</v>
      </c>
      <c r="F31" s="127">
        <v>0.8</v>
      </c>
      <c r="G31" s="147" t="str">
        <f t="shared" si="1"/>
        <v>0.00</v>
      </c>
      <c r="H31" s="136">
        <v>5900</v>
      </c>
      <c r="I31" s="137">
        <v>11500</v>
      </c>
      <c r="J31" s="7"/>
      <c r="K31" s="65" t="s">
        <v>209</v>
      </c>
      <c r="L31" s="136">
        <v>61.7</v>
      </c>
      <c r="M31" s="179">
        <v>0.03</v>
      </c>
      <c r="N31" s="7"/>
      <c r="O31" s="283"/>
      <c r="P31" s="7"/>
      <c r="Q31" s="178">
        <v>23.3</v>
      </c>
      <c r="R31" s="147">
        <v>0.42</v>
      </c>
      <c r="S31" s="137"/>
      <c r="T31" s="7"/>
      <c r="U31" s="284">
        <v>6.6</v>
      </c>
      <c r="V31" s="285">
        <v>7.02</v>
      </c>
      <c r="W31" s="286">
        <v>6.22</v>
      </c>
      <c r="X31" s="7"/>
      <c r="Y31" s="287">
        <v>15.3</v>
      </c>
      <c r="Z31" s="288">
        <v>15.1</v>
      </c>
      <c r="AA31" s="289">
        <v>16.2</v>
      </c>
      <c r="AB31" s="7"/>
      <c r="AC31" s="182">
        <v>6</v>
      </c>
      <c r="AD31" s="314" t="s">
        <v>226</v>
      </c>
      <c r="AE31" s="313" t="s">
        <v>226</v>
      </c>
      <c r="AF31" s="7"/>
      <c r="AG31" s="39">
        <f t="shared" si="2"/>
        <v>20</v>
      </c>
      <c r="AH31" s="7"/>
      <c r="AI31" s="40">
        <v>311</v>
      </c>
      <c r="AJ31" s="58">
        <f t="shared" si="3"/>
        <v>6001.91436</v>
      </c>
      <c r="AK31" s="40">
        <v>181</v>
      </c>
      <c r="AL31" s="58">
        <f t="shared" si="4"/>
        <v>3493.0755599999998</v>
      </c>
      <c r="AM31" s="40">
        <v>15</v>
      </c>
      <c r="AN31" s="58">
        <f t="shared" si="5"/>
        <v>289.4814</v>
      </c>
      <c r="AO31" s="58">
        <v>10</v>
      </c>
      <c r="AP31" s="7"/>
      <c r="AQ31" s="292">
        <v>352</v>
      </c>
      <c r="AR31" s="58">
        <f t="shared" si="6"/>
        <v>6793.16352</v>
      </c>
      <c r="AS31" s="40">
        <v>114</v>
      </c>
      <c r="AT31" s="58">
        <f t="shared" si="7"/>
        <v>2200.0586399999997</v>
      </c>
      <c r="AU31" s="40">
        <v>21</v>
      </c>
      <c r="AV31" s="58">
        <f t="shared" si="8"/>
        <v>405.27396</v>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7243625</v>
      </c>
      <c r="D32" s="126">
        <f t="shared" si="0"/>
        <v>2.361</v>
      </c>
      <c r="E32" s="271">
        <v>3.9</v>
      </c>
      <c r="F32" s="126">
        <v>0.8</v>
      </c>
      <c r="G32" s="73" t="str">
        <f t="shared" si="1"/>
        <v>0.00</v>
      </c>
      <c r="H32" s="72">
        <v>15300</v>
      </c>
      <c r="I32" s="272">
        <v>8000</v>
      </c>
      <c r="J32" s="7"/>
      <c r="K32" s="62" t="s">
        <v>209</v>
      </c>
      <c r="L32" s="72">
        <v>63.3</v>
      </c>
      <c r="M32" s="266">
        <v>0.01</v>
      </c>
      <c r="N32" s="7"/>
      <c r="O32" s="281"/>
      <c r="P32" s="7"/>
      <c r="Q32" s="318">
        <v>25.4</v>
      </c>
      <c r="R32" s="73">
        <v>0.43</v>
      </c>
      <c r="S32" s="272"/>
      <c r="T32" s="7"/>
      <c r="U32" s="267">
        <v>7.08</v>
      </c>
      <c r="V32" s="268">
        <v>7.38</v>
      </c>
      <c r="W32" s="269">
        <v>6.31</v>
      </c>
      <c r="X32" s="7"/>
      <c r="Y32" s="212">
        <v>14.2</v>
      </c>
      <c r="Z32" s="273">
        <v>15.2</v>
      </c>
      <c r="AA32" s="214">
        <v>16.7</v>
      </c>
      <c r="AB32" s="7"/>
      <c r="AC32" s="319">
        <v>3</v>
      </c>
      <c r="AD32" s="311" t="s">
        <v>226</v>
      </c>
      <c r="AE32" s="312" t="s">
        <v>226</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7245826</v>
      </c>
      <c r="D33" s="126">
        <f t="shared" si="0"/>
        <v>2.201</v>
      </c>
      <c r="E33" s="271">
        <v>3.8</v>
      </c>
      <c r="F33" s="126">
        <v>0.8</v>
      </c>
      <c r="G33" s="73" t="str">
        <f t="shared" si="1"/>
        <v>0.00</v>
      </c>
      <c r="H33" s="72">
        <v>0</v>
      </c>
      <c r="I33" s="272">
        <v>2000</v>
      </c>
      <c r="J33" s="7"/>
      <c r="K33" s="62" t="s">
        <v>209</v>
      </c>
      <c r="L33" s="72">
        <v>63.9</v>
      </c>
      <c r="M33" s="266">
        <v>0.19</v>
      </c>
      <c r="N33" s="7"/>
      <c r="O33" s="281"/>
      <c r="P33" s="7"/>
      <c r="Q33" s="318">
        <v>24.5</v>
      </c>
      <c r="R33" s="73">
        <v>0.54</v>
      </c>
      <c r="S33" s="272"/>
      <c r="T33" s="7"/>
      <c r="U33" s="267">
        <v>6.7</v>
      </c>
      <c r="V33" s="268">
        <v>7.2</v>
      </c>
      <c r="W33" s="269">
        <v>6.23</v>
      </c>
      <c r="X33" s="7"/>
      <c r="Y33" s="212">
        <v>14.2</v>
      </c>
      <c r="Z33" s="273">
        <v>14.8</v>
      </c>
      <c r="AA33" s="214">
        <v>16.7</v>
      </c>
      <c r="AB33" s="7"/>
      <c r="AC33" s="319">
        <v>4</v>
      </c>
      <c r="AD33" s="311" t="s">
        <v>226</v>
      </c>
      <c r="AE33" s="312" t="s">
        <v>226</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2.4174666666666664</v>
      </c>
      <c r="BR33" s="199">
        <f>(D45)</f>
        <v>2.963</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7248011</v>
      </c>
      <c r="D34" s="126">
        <f t="shared" si="0"/>
        <v>2.185</v>
      </c>
      <c r="E34" s="271">
        <v>3.8</v>
      </c>
      <c r="F34" s="126">
        <v>0.8</v>
      </c>
      <c r="G34" s="73" t="str">
        <f t="shared" si="1"/>
        <v>0.00</v>
      </c>
      <c r="H34" s="72">
        <v>2000</v>
      </c>
      <c r="I34" s="272">
        <v>8000</v>
      </c>
      <c r="J34" s="7"/>
      <c r="K34" s="62" t="s">
        <v>209</v>
      </c>
      <c r="L34" s="72">
        <v>65.4</v>
      </c>
      <c r="M34" s="266">
        <v>0.06</v>
      </c>
      <c r="N34" s="7"/>
      <c r="O34" s="281"/>
      <c r="P34" s="7"/>
      <c r="Q34" s="318">
        <v>25.1</v>
      </c>
      <c r="R34" s="73">
        <v>0.5</v>
      </c>
      <c r="S34" s="272">
        <v>1</v>
      </c>
      <c r="T34" s="7"/>
      <c r="U34" s="267">
        <v>7.1</v>
      </c>
      <c r="V34" s="268">
        <v>7.35</v>
      </c>
      <c r="W34" s="269">
        <v>6.55</v>
      </c>
      <c r="X34" s="7"/>
      <c r="Y34" s="212">
        <v>14.9</v>
      </c>
      <c r="Z34" s="273">
        <v>15</v>
      </c>
      <c r="AA34" s="214">
        <v>16.6</v>
      </c>
      <c r="AB34" s="7"/>
      <c r="AC34" s="319">
        <v>8</v>
      </c>
      <c r="AD34" s="311" t="s">
        <v>226</v>
      </c>
      <c r="AE34" s="312" t="s">
        <v>226</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v>55867</v>
      </c>
      <c r="AY34" s="278">
        <v>4</v>
      </c>
      <c r="AZ34" s="279">
        <v>3.5</v>
      </c>
      <c r="BA34" s="275">
        <v>27.9</v>
      </c>
      <c r="BB34" s="279">
        <v>34</v>
      </c>
      <c r="BC34" s="275">
        <v>24</v>
      </c>
      <c r="BD34" s="275">
        <v>1785</v>
      </c>
      <c r="BE34" s="280">
        <v>12.35</v>
      </c>
      <c r="BF34" s="7"/>
      <c r="BG34" s="277">
        <v>24</v>
      </c>
      <c r="BH34" s="18" t="s">
        <v>211</v>
      </c>
      <c r="BI34" s="125" t="s">
        <v>212</v>
      </c>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7250255</v>
      </c>
      <c r="D35" s="126">
        <f t="shared" si="0"/>
        <v>2.244</v>
      </c>
      <c r="E35" s="271">
        <v>3.8</v>
      </c>
      <c r="F35" s="126">
        <v>0.8</v>
      </c>
      <c r="G35" s="73" t="str">
        <f t="shared" si="1"/>
        <v>0.00</v>
      </c>
      <c r="H35" s="72">
        <v>2300</v>
      </c>
      <c r="I35" s="272">
        <v>11000</v>
      </c>
      <c r="J35" s="7"/>
      <c r="K35" s="62" t="s">
        <v>207</v>
      </c>
      <c r="L35" s="72">
        <v>66.8</v>
      </c>
      <c r="M35" s="266">
        <v>0.05</v>
      </c>
      <c r="N35" s="7"/>
      <c r="O35" s="281"/>
      <c r="P35" s="7"/>
      <c r="Q35" s="318">
        <v>29.7</v>
      </c>
      <c r="R35" s="73">
        <v>0.45</v>
      </c>
      <c r="S35" s="272">
        <v>1</v>
      </c>
      <c r="T35" s="7"/>
      <c r="U35" s="267">
        <v>6.98</v>
      </c>
      <c r="V35" s="268">
        <v>7.35</v>
      </c>
      <c r="W35" s="269">
        <v>6.62</v>
      </c>
      <c r="X35" s="7"/>
      <c r="Y35" s="212">
        <v>15.2</v>
      </c>
      <c r="Z35" s="273">
        <v>15</v>
      </c>
      <c r="AA35" s="214">
        <v>16.6</v>
      </c>
      <c r="AB35" s="7"/>
      <c r="AC35" s="319">
        <v>7.5</v>
      </c>
      <c r="AD35" s="311" t="s">
        <v>226</v>
      </c>
      <c r="AE35" s="312" t="s">
        <v>226</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7252502</v>
      </c>
      <c r="D36" s="127">
        <f t="shared" si="0"/>
        <v>2.247</v>
      </c>
      <c r="E36" s="282">
        <v>4</v>
      </c>
      <c r="F36" s="127">
        <v>0.8</v>
      </c>
      <c r="G36" s="147" t="str">
        <f t="shared" si="1"/>
        <v>0.00</v>
      </c>
      <c r="H36" s="136">
        <v>3500</v>
      </c>
      <c r="I36" s="137">
        <v>12250</v>
      </c>
      <c r="J36" s="7"/>
      <c r="K36" s="65" t="s">
        <v>207</v>
      </c>
      <c r="L36" s="136">
        <v>68</v>
      </c>
      <c r="M36" s="179">
        <v>0.01</v>
      </c>
      <c r="N36" s="7"/>
      <c r="O36" s="283"/>
      <c r="P36" s="7"/>
      <c r="Q36" s="178">
        <v>25.2</v>
      </c>
      <c r="R36" s="147">
        <v>0.46</v>
      </c>
      <c r="S36" s="137">
        <v>2</v>
      </c>
      <c r="T36" s="7"/>
      <c r="U36" s="284">
        <v>7.16</v>
      </c>
      <c r="V36" s="285">
        <v>7.3</v>
      </c>
      <c r="W36" s="286">
        <v>6.39</v>
      </c>
      <c r="X36" s="7"/>
      <c r="Y36" s="287">
        <v>15.7</v>
      </c>
      <c r="Z36" s="288">
        <v>15.5</v>
      </c>
      <c r="AA36" s="289">
        <v>16.7</v>
      </c>
      <c r="AB36" s="7"/>
      <c r="AC36" s="182">
        <v>9</v>
      </c>
      <c r="AD36" s="314" t="s">
        <v>226</v>
      </c>
      <c r="AE36" s="313" t="s">
        <v>226</v>
      </c>
      <c r="AF36" s="7"/>
      <c r="AG36" s="39">
        <f t="shared" si="2"/>
        <v>25</v>
      </c>
      <c r="AH36" s="7"/>
      <c r="AI36" s="40">
        <v>304</v>
      </c>
      <c r="AJ36" s="58">
        <f t="shared" si="3"/>
        <v>5696.95392</v>
      </c>
      <c r="AK36" s="40"/>
      <c r="AL36" s="58">
        <f t="shared" si="4"/>
      </c>
      <c r="AM36" s="40">
        <v>14</v>
      </c>
      <c r="AN36" s="58">
        <f t="shared" si="5"/>
        <v>262.35972</v>
      </c>
      <c r="AO36" s="58">
        <v>10</v>
      </c>
      <c r="AP36" s="7"/>
      <c r="AQ36" s="292">
        <v>272</v>
      </c>
      <c r="AR36" s="58">
        <f t="shared" si="6"/>
        <v>5097.27456</v>
      </c>
      <c r="AS36" s="40"/>
      <c r="AT36" s="58">
        <f t="shared" si="7"/>
      </c>
      <c r="AU36" s="40">
        <v>17</v>
      </c>
      <c r="AV36" s="58">
        <f t="shared" si="8"/>
        <v>318.57966</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7254742</v>
      </c>
      <c r="D37" s="126">
        <f t="shared" si="0"/>
        <v>2.24</v>
      </c>
      <c r="E37" s="271">
        <v>4.4</v>
      </c>
      <c r="F37" s="126">
        <v>0.7</v>
      </c>
      <c r="G37" s="73" t="str">
        <f t="shared" si="1"/>
        <v>0.00</v>
      </c>
      <c r="H37" s="72">
        <v>1200</v>
      </c>
      <c r="I37" s="272">
        <v>9250</v>
      </c>
      <c r="J37" s="7"/>
      <c r="K37" s="62" t="s">
        <v>207</v>
      </c>
      <c r="L37" s="72">
        <v>68.8</v>
      </c>
      <c r="M37" s="266">
        <v>0</v>
      </c>
      <c r="N37" s="7"/>
      <c r="O37" s="281"/>
      <c r="P37" s="7"/>
      <c r="Q37" s="318">
        <v>24</v>
      </c>
      <c r="R37" s="73">
        <v>0.5</v>
      </c>
      <c r="S37" s="272"/>
      <c r="T37" s="7"/>
      <c r="U37" s="267">
        <v>7.22</v>
      </c>
      <c r="V37" s="268">
        <v>7.36</v>
      </c>
      <c r="W37" s="269">
        <v>6.34</v>
      </c>
      <c r="X37" s="7"/>
      <c r="Y37" s="212">
        <v>15.1</v>
      </c>
      <c r="Z37" s="273">
        <v>15.3</v>
      </c>
      <c r="AA37" s="214">
        <v>17</v>
      </c>
      <c r="AB37" s="7"/>
      <c r="AC37" s="319">
        <v>6</v>
      </c>
      <c r="AD37" s="311" t="s">
        <v>226</v>
      </c>
      <c r="AE37" s="312" t="s">
        <v>226</v>
      </c>
      <c r="AF37" s="7"/>
      <c r="AG37" s="39">
        <f t="shared" si="2"/>
        <v>26</v>
      </c>
      <c r="AH37" s="7"/>
      <c r="AI37" s="275">
        <v>279</v>
      </c>
      <c r="AJ37" s="49">
        <f t="shared" si="3"/>
        <v>5212.1664</v>
      </c>
      <c r="AK37" s="275"/>
      <c r="AL37" s="49">
        <f t="shared" si="4"/>
      </c>
      <c r="AM37" s="275">
        <v>13</v>
      </c>
      <c r="AN37" s="49">
        <f t="shared" si="5"/>
        <v>242.86080000000004</v>
      </c>
      <c r="AO37" s="49">
        <v>8</v>
      </c>
      <c r="AP37" s="7"/>
      <c r="AQ37" s="277">
        <v>276</v>
      </c>
      <c r="AR37" s="49">
        <f t="shared" si="6"/>
        <v>5156.1216</v>
      </c>
      <c r="AS37" s="275"/>
      <c r="AT37" s="49">
        <f t="shared" si="7"/>
      </c>
      <c r="AU37" s="275">
        <v>17</v>
      </c>
      <c r="AV37" s="49">
        <f t="shared" si="8"/>
        <v>317.58720000000005</v>
      </c>
      <c r="AW37" s="7"/>
      <c r="AX37" s="277">
        <v>47456</v>
      </c>
      <c r="AY37" s="278">
        <v>4</v>
      </c>
      <c r="AZ37" s="279">
        <v>3.5</v>
      </c>
      <c r="BA37" s="275">
        <v>27.9</v>
      </c>
      <c r="BB37" s="279">
        <v>31</v>
      </c>
      <c r="BC37" s="275">
        <v>24</v>
      </c>
      <c r="BD37" s="275">
        <v>1680</v>
      </c>
      <c r="BE37" s="280">
        <v>12.41</v>
      </c>
      <c r="BF37" s="7"/>
      <c r="BG37" s="277">
        <v>24</v>
      </c>
      <c r="BH37" s="18" t="s">
        <v>211</v>
      </c>
      <c r="BI37" s="125" t="s">
        <v>212</v>
      </c>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95.81409392786463</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7257101</v>
      </c>
      <c r="D38" s="126">
        <f t="shared" si="0"/>
        <v>2.359</v>
      </c>
      <c r="E38" s="271">
        <v>3.9</v>
      </c>
      <c r="F38" s="126">
        <v>0.7</v>
      </c>
      <c r="G38" s="73" t="str">
        <f t="shared" si="1"/>
        <v>0.00</v>
      </c>
      <c r="H38" s="72">
        <v>1300</v>
      </c>
      <c r="I38" s="272">
        <v>14000</v>
      </c>
      <c r="J38" s="7"/>
      <c r="K38" s="62" t="s">
        <v>207</v>
      </c>
      <c r="L38" s="72">
        <v>70.4</v>
      </c>
      <c r="M38" s="266">
        <v>0</v>
      </c>
      <c r="N38" s="7"/>
      <c r="O38" s="281"/>
      <c r="P38" s="7"/>
      <c r="Q38" s="318">
        <v>28.8</v>
      </c>
      <c r="R38" s="73">
        <v>0.41</v>
      </c>
      <c r="S38" s="272"/>
      <c r="T38" s="7"/>
      <c r="U38" s="267">
        <v>7.26</v>
      </c>
      <c r="V38" s="268">
        <v>7.46</v>
      </c>
      <c r="W38" s="269">
        <v>6.32</v>
      </c>
      <c r="X38" s="7"/>
      <c r="Y38" s="212">
        <v>15.8</v>
      </c>
      <c r="Z38" s="273">
        <v>15.9</v>
      </c>
      <c r="AA38" s="214">
        <v>17.6</v>
      </c>
      <c r="AB38" s="7"/>
      <c r="AC38" s="319">
        <v>12</v>
      </c>
      <c r="AD38" s="311" t="s">
        <v>226</v>
      </c>
      <c r="AE38" s="312" t="s">
        <v>226</v>
      </c>
      <c r="AF38" s="7"/>
      <c r="AG38" s="39">
        <f t="shared" si="2"/>
        <v>27</v>
      </c>
      <c r="AH38" s="7"/>
      <c r="AI38" s="275">
        <v>248</v>
      </c>
      <c r="AJ38" s="49">
        <f t="shared" si="3"/>
        <v>4879.166880000001</v>
      </c>
      <c r="AK38" s="275">
        <v>157</v>
      </c>
      <c r="AL38" s="49">
        <f t="shared" si="4"/>
        <v>3088.82742</v>
      </c>
      <c r="AM38" s="275">
        <v>14</v>
      </c>
      <c r="AN38" s="49">
        <f t="shared" si="5"/>
        <v>275.43683999999996</v>
      </c>
      <c r="AO38" s="49">
        <v>9</v>
      </c>
      <c r="AP38" s="7"/>
      <c r="AQ38" s="277">
        <v>278</v>
      </c>
      <c r="AR38" s="49">
        <f t="shared" si="6"/>
        <v>5469.38868</v>
      </c>
      <c r="AS38" s="275">
        <v>82</v>
      </c>
      <c r="AT38" s="49">
        <f t="shared" si="7"/>
        <v>1613.2729199999999</v>
      </c>
      <c r="AU38" s="275">
        <v>23</v>
      </c>
      <c r="AV38" s="49">
        <f t="shared" si="8"/>
        <v>452.50338</v>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93.95475219650325</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7259290</v>
      </c>
      <c r="D39" s="126">
        <f t="shared" si="0"/>
        <v>2.189</v>
      </c>
      <c r="E39" s="271">
        <v>3.8</v>
      </c>
      <c r="F39" s="126">
        <v>0.7</v>
      </c>
      <c r="G39" s="73" t="str">
        <f t="shared" si="1"/>
        <v>0.00</v>
      </c>
      <c r="H39" s="72">
        <v>2000</v>
      </c>
      <c r="I39" s="272">
        <v>2000</v>
      </c>
      <c r="J39" s="7"/>
      <c r="K39" s="62" t="s">
        <v>209</v>
      </c>
      <c r="L39" s="72">
        <v>60.6</v>
      </c>
      <c r="M39" s="266">
        <v>0.02</v>
      </c>
      <c r="N39" s="7"/>
      <c r="O39" s="281"/>
      <c r="P39" s="7"/>
      <c r="Q39" s="318">
        <v>25.8</v>
      </c>
      <c r="R39" s="73">
        <v>0.49</v>
      </c>
      <c r="S39" s="272"/>
      <c r="T39" s="7"/>
      <c r="U39" s="267">
        <v>6.92</v>
      </c>
      <c r="V39" s="268">
        <v>7.15</v>
      </c>
      <c r="W39" s="269">
        <v>6.6</v>
      </c>
      <c r="X39" s="7"/>
      <c r="Y39" s="212">
        <v>16.4</v>
      </c>
      <c r="Z39" s="273">
        <v>16.2</v>
      </c>
      <c r="AA39" s="214">
        <v>17.6</v>
      </c>
      <c r="AB39" s="7"/>
      <c r="AC39" s="319">
        <v>7</v>
      </c>
      <c r="AD39" s="311" t="s">
        <v>226</v>
      </c>
      <c r="AE39" s="312" t="s">
        <v>226</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c r="AY39" s="278"/>
      <c r="AZ39" s="279"/>
      <c r="BA39" s="275"/>
      <c r="BB39" s="279"/>
      <c r="BC39" s="275"/>
      <c r="BD39" s="275"/>
      <c r="BE39" s="280"/>
      <c r="BF39" s="7"/>
      <c r="BG39" s="277"/>
      <c r="BH39" s="18"/>
      <c r="BI39" s="12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7261372</v>
      </c>
      <c r="D40" s="126">
        <f t="shared" si="0"/>
        <v>2.082</v>
      </c>
      <c r="E40" s="271">
        <v>7</v>
      </c>
      <c r="F40" s="126">
        <v>0.8</v>
      </c>
      <c r="G40" s="73" t="str">
        <f t="shared" si="1"/>
        <v>0.00</v>
      </c>
      <c r="H40" s="72">
        <v>0</v>
      </c>
      <c r="I40" s="272">
        <v>0</v>
      </c>
      <c r="J40" s="7"/>
      <c r="K40" s="62" t="s">
        <v>209</v>
      </c>
      <c r="L40" s="72">
        <v>62.5</v>
      </c>
      <c r="M40" s="266">
        <v>1.05</v>
      </c>
      <c r="N40" s="7"/>
      <c r="O40" s="281"/>
      <c r="P40" s="7"/>
      <c r="Q40" s="318">
        <v>24.3</v>
      </c>
      <c r="R40" s="73">
        <v>0.61</v>
      </c>
      <c r="S40" s="272"/>
      <c r="T40" s="7"/>
      <c r="U40" s="267">
        <v>7.02</v>
      </c>
      <c r="V40" s="268">
        <v>7.18</v>
      </c>
      <c r="W40" s="269">
        <v>6.55</v>
      </c>
      <c r="X40" s="7"/>
      <c r="Y40" s="212">
        <v>16.1</v>
      </c>
      <c r="Z40" s="273">
        <v>15.7</v>
      </c>
      <c r="AA40" s="214">
        <v>16.9</v>
      </c>
      <c r="AB40" s="7"/>
      <c r="AC40" s="319">
        <v>6</v>
      </c>
      <c r="AD40" s="311" t="s">
        <v>226</v>
      </c>
      <c r="AE40" s="312" t="s">
        <v>226</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7263781</v>
      </c>
      <c r="D41" s="126">
        <f t="shared" si="0"/>
        <v>2.409</v>
      </c>
      <c r="E41" s="271">
        <v>4.4</v>
      </c>
      <c r="F41" s="126">
        <v>0.7</v>
      </c>
      <c r="G41" s="73" t="str">
        <f t="shared" si="1"/>
        <v>0.00</v>
      </c>
      <c r="H41" s="72">
        <v>500</v>
      </c>
      <c r="I41" s="272">
        <v>5000</v>
      </c>
      <c r="J41" s="7"/>
      <c r="K41" s="62" t="s">
        <v>209</v>
      </c>
      <c r="L41" s="72">
        <v>69.2</v>
      </c>
      <c r="M41" s="266">
        <v>0.01</v>
      </c>
      <c r="N41" s="7"/>
      <c r="O41" s="281"/>
      <c r="P41" s="7"/>
      <c r="Q41" s="318">
        <v>25.9</v>
      </c>
      <c r="R41" s="73">
        <v>0.49</v>
      </c>
      <c r="S41" s="272">
        <v>3.1</v>
      </c>
      <c r="T41" s="7"/>
      <c r="U41" s="267">
        <v>7.1</v>
      </c>
      <c r="V41" s="268">
        <v>7.24</v>
      </c>
      <c r="W41" s="269">
        <v>6.62</v>
      </c>
      <c r="X41" s="7"/>
      <c r="Y41" s="212">
        <v>16.1</v>
      </c>
      <c r="Z41" s="273">
        <v>16.1</v>
      </c>
      <c r="AA41" s="214">
        <v>17.9</v>
      </c>
      <c r="AB41" s="7"/>
      <c r="AC41" s="319">
        <v>7.5</v>
      </c>
      <c r="AD41" s="73">
        <v>0.5</v>
      </c>
      <c r="AE41" s="312" t="s">
        <v>226</v>
      </c>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v>54994</v>
      </c>
      <c r="AY41" s="278">
        <v>3</v>
      </c>
      <c r="AZ41" s="279">
        <v>3.5</v>
      </c>
      <c r="BA41" s="275">
        <v>24.8</v>
      </c>
      <c r="BB41" s="279">
        <v>32</v>
      </c>
      <c r="BC41" s="275">
        <v>24</v>
      </c>
      <c r="BD41" s="275">
        <v>1785</v>
      </c>
      <c r="BE41" s="280">
        <v>12.28</v>
      </c>
      <c r="BF41" s="7"/>
      <c r="BG41" s="277">
        <v>24</v>
      </c>
      <c r="BH41" s="18" t="s">
        <v>211</v>
      </c>
      <c r="BI41" s="125" t="s">
        <v>212</v>
      </c>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312"/>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92.0967266293129</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72524</v>
      </c>
      <c r="D44" s="187">
        <f>(IF(((SUM(D12:D42))=0)," ",(SUM(D12:D42))))</f>
        <v>72.52399999999999</v>
      </c>
      <c r="E44" s="158" t="s">
        <v>148</v>
      </c>
      <c r="F44" s="159" t="s">
        <v>148</v>
      </c>
      <c r="G44" s="186">
        <f>(SUM(G12:G42))</f>
        <v>0</v>
      </c>
      <c r="H44" s="150">
        <f>(IF(((SUM(H12:H42))=0)," ",(SUM(H12:H42))))</f>
        <v>96100</v>
      </c>
      <c r="I44" s="157">
        <f>(IF(((SUM(I12:I42))=0)," ",(SUM(I12:I42))))</f>
        <v>229050</v>
      </c>
      <c r="J44" s="7"/>
      <c r="K44" s="161" t="s">
        <v>148</v>
      </c>
      <c r="L44" s="162" t="s">
        <v>148</v>
      </c>
      <c r="M44" s="163">
        <f>(IF(((SUM(M12:M42))=0)," ",(SUM(M11:M42))))</f>
        <v>2.4</v>
      </c>
      <c r="N44" s="7"/>
      <c r="O44" s="164" t="str">
        <f>(IF(((SUM(O12:O42))=0),"0.0",(SUM(O11:O42))))</f>
        <v>0.0</v>
      </c>
      <c r="P44" s="7"/>
      <c r="Q44" s="160">
        <f>(IF(((SUM(Q12:Q42))=0),"0",(SUM(Q11:Q42))))</f>
        <v>793.5</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536763</v>
      </c>
      <c r="AY44" s="162" t="s">
        <v>148</v>
      </c>
      <c r="AZ44" s="173">
        <f>(IF(((SUM(AZ12:AZ42))=0)," ",(SUM(AZ12:AZ42))))</f>
        <v>37</v>
      </c>
      <c r="BA44" s="160">
        <f>(IF(((SUM(BA12:BA42))=0)," ",(SUM(BA12:BA42))))</f>
        <v>285.2</v>
      </c>
      <c r="BB44" s="168" t="s">
        <v>148</v>
      </c>
      <c r="BC44" s="160">
        <f>(IF(((SUM(BC12:BC42))=0)," ",(SUM(BC12:BC42))))</f>
        <v>278</v>
      </c>
      <c r="BD44" s="150">
        <f>(IF(((SUM(BD12:BD42))=0)," ",(SUM(BD12:BD42))))</f>
        <v>9450</v>
      </c>
      <c r="BE44" s="171" t="s">
        <v>148</v>
      </c>
      <c r="BF44" s="7"/>
      <c r="BG44" s="160">
        <f>(IF(((SUM(BG12:BG42))=0)," ",(SUM(BG12:BG42))))</f>
        <v>278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2.963</v>
      </c>
      <c r="E45" s="176">
        <f>(IF((SUM(E12:E42))=0," ",(MAX(E12:E42))))</f>
        <v>7</v>
      </c>
      <c r="F45" s="177">
        <f>(IF((SUM(F12:F42))=0," ",(MAX(F12:F42))))</f>
        <v>1.2</v>
      </c>
      <c r="G45" s="176">
        <f>(MAX(G12:G42))</f>
        <v>0</v>
      </c>
      <c r="H45" s="136">
        <f>(IF((SUM(H12:H42))=0," ",(MAX(H12:H42))))</f>
        <v>15300</v>
      </c>
      <c r="I45" s="137">
        <f>(IF((SUM(I12:I42))=0," ",(MAX(I12:I42))))</f>
        <v>14000</v>
      </c>
      <c r="J45" s="7"/>
      <c r="K45" s="143" t="s">
        <v>148</v>
      </c>
      <c r="L45" s="146">
        <f>(IF((SUM(L12:L42))=0," ",(MAX(L12:L42))))</f>
        <v>612</v>
      </c>
      <c r="M45" s="179">
        <f>(IF((SUM(M12:M42))=0," ",(MAX(M12:M42))))</f>
        <v>1.05</v>
      </c>
      <c r="N45" s="7"/>
      <c r="O45" s="180" t="s">
        <v>148</v>
      </c>
      <c r="P45" s="7"/>
      <c r="Q45" s="181" t="s">
        <v>148</v>
      </c>
      <c r="R45" s="147">
        <f>(IF(((SUM(R12:R42))=0),"-",(MAX(R12:R42))))</f>
        <v>0.61</v>
      </c>
      <c r="S45" s="137">
        <f>(IF(((SUM(S12:S42))=0),"-",(MAX(S12:S42))))</f>
        <v>13.2</v>
      </c>
      <c r="T45" s="7"/>
      <c r="U45" s="182">
        <f>(IF((SUM(U12:U42))=0," ",(MAX(U12:U42))))</f>
        <v>7.26</v>
      </c>
      <c r="V45" s="146">
        <f>(IF((SUM(V12:V42))=0," ",(MAX(V12:V42))))</f>
        <v>7.46</v>
      </c>
      <c r="W45" s="183">
        <f>(IF((SUM(W12:W42))=0," ",(MAX(W12:W42))))</f>
        <v>6.62</v>
      </c>
      <c r="X45" s="7"/>
      <c r="Y45" s="178">
        <f>(IF((SUM(Y12:Y42))=0," ",(MAX(Y12:Y42))))</f>
        <v>16.4</v>
      </c>
      <c r="Z45" s="136">
        <f>(IF((SUM(Z12:Z42))=0," ",(MAX(Z12:Z42))))</f>
        <v>16.3</v>
      </c>
      <c r="AA45" s="137">
        <f>(IF((SUM(AA12:AA42))=0," ",(MAX(AA12:AA42))))</f>
        <v>17.9</v>
      </c>
      <c r="AB45" s="7"/>
      <c r="AC45" s="182">
        <f>(IF((SUM(AC12:AC42))=0," ",(MAX(AC12:AC42))))</f>
        <v>17</v>
      </c>
      <c r="AD45" s="147">
        <f>(IF((SUM(AD12:AD42))=0," ",(MAX(AD12:AD42))))</f>
        <v>1.5</v>
      </c>
      <c r="AE45" s="317">
        <f>(IF((COUNT(AE12:AE42))=0," ",(MAX(AE12:AE42))))</f>
        <v>0.1</v>
      </c>
      <c r="AF45" s="7"/>
      <c r="AG45" s="22" t="str">
        <f>($A45)</f>
        <v>Maximum</v>
      </c>
      <c r="AH45" s="7"/>
      <c r="AI45" s="136">
        <f aca="true" t="shared" si="9" ref="AI45:AO45">(IF((SUM(AI12:AI42))=0," ",(MAX(AI12:AI42))))</f>
        <v>311</v>
      </c>
      <c r="AJ45" s="136">
        <f t="shared" si="9"/>
        <v>6001.91436</v>
      </c>
      <c r="AK45" s="178">
        <f t="shared" si="9"/>
        <v>181</v>
      </c>
      <c r="AL45" s="137">
        <f t="shared" si="9"/>
        <v>3493.0755599999998</v>
      </c>
      <c r="AM45" s="178">
        <f t="shared" si="9"/>
        <v>17</v>
      </c>
      <c r="AN45" s="137">
        <f t="shared" si="9"/>
        <v>386.06694</v>
      </c>
      <c r="AO45" s="184">
        <f t="shared" si="9"/>
        <v>13</v>
      </c>
      <c r="AP45" s="7"/>
      <c r="AQ45" s="178">
        <f aca="true" t="shared" si="10" ref="AQ45:AV45">(IF((SUM(AQ12:AQ42))=0," ",(MAX(AQ12:AQ42))))</f>
        <v>352</v>
      </c>
      <c r="AR45" s="137">
        <f t="shared" si="10"/>
        <v>7730.9298</v>
      </c>
      <c r="AS45" s="178">
        <f t="shared" si="10"/>
        <v>114</v>
      </c>
      <c r="AT45" s="137">
        <f t="shared" si="10"/>
        <v>2588.9194799999996</v>
      </c>
      <c r="AU45" s="178">
        <f t="shared" si="10"/>
        <v>30</v>
      </c>
      <c r="AV45" s="137">
        <f t="shared" si="10"/>
        <v>702.8118000000001</v>
      </c>
      <c r="AW45" s="7"/>
      <c r="AX45" s="181" t="s">
        <v>148</v>
      </c>
      <c r="AY45" s="146">
        <f>(IF((SUM(AY12:AY42))=0," ",(MAX(AY12:AY42))))</f>
        <v>5</v>
      </c>
      <c r="AZ45" s="185" t="s">
        <v>148</v>
      </c>
      <c r="BA45" s="181" t="s">
        <v>148</v>
      </c>
      <c r="BB45" s="183">
        <f>(IF((SUM(BB12:BB42))=0," ",(MAX(BB12:BB42))))</f>
        <v>34</v>
      </c>
      <c r="BC45" s="181" t="s">
        <v>148</v>
      </c>
      <c r="BD45" s="142" t="s">
        <v>148</v>
      </c>
      <c r="BE45" s="179">
        <f>(IF((SUM(BE12:BE42))=0," ",(MAX(BE12:BE42))))</f>
        <v>12.41</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2.082</v>
      </c>
      <c r="E46" s="186">
        <f>(IF((SUM(E12:E42))=0," ",(MIN(E12:E42))))</f>
        <v>3.8</v>
      </c>
      <c r="F46" s="187">
        <f>(IF((SUM(F12:F42))=0," ",(MIN(F12:F42))))</f>
        <v>0.7</v>
      </c>
      <c r="G46" s="186">
        <f>(MIN(G12:G42))</f>
        <v>0</v>
      </c>
      <c r="H46" s="150">
        <f>(IF((SUM(H12:H42))=0," ",(MIN(H12:H42))))</f>
        <v>0</v>
      </c>
      <c r="I46" s="157">
        <f>(IF((SUM(I12:I42))=0," ",(MIN(I12:I42))))</f>
        <v>0</v>
      </c>
      <c r="J46" s="7"/>
      <c r="K46" s="161" t="s">
        <v>148</v>
      </c>
      <c r="L46" s="153">
        <f>(IF((SUM(L12:L42))=0," ",(MIN(L12:L42))))</f>
        <v>53.2</v>
      </c>
      <c r="M46" s="163">
        <f>(IF((SUM(M12:M42))=0," ",(MIN(M12:M42))))</f>
        <v>0</v>
      </c>
      <c r="N46" s="7"/>
      <c r="O46" s="188" t="s">
        <v>148</v>
      </c>
      <c r="P46" s="7"/>
      <c r="Q46" s="169" t="s">
        <v>148</v>
      </c>
      <c r="R46" s="152">
        <f>(IF(((SUM(R12:R42))=0),"-",(MIN(R12:R42))))</f>
        <v>0.28</v>
      </c>
      <c r="S46" s="157">
        <f>(IF(((SUM(S12:S42))=0),"-",(MIN(S12:S42))))</f>
        <v>1</v>
      </c>
      <c r="T46" s="7"/>
      <c r="U46" s="189">
        <f>(IF((SUM(U12:U42))=0," ",(MIN(U12:U42))))</f>
        <v>6.6</v>
      </c>
      <c r="V46" s="153">
        <f>(IF((SUM(V12:V42))=0," ",(MIN(V12:V42))))</f>
        <v>6.05</v>
      </c>
      <c r="W46" s="173">
        <f>(IF((SUM(W12:W42))=0," ",(MIN(W12:W42))))</f>
        <v>6.03</v>
      </c>
      <c r="X46" s="7"/>
      <c r="Y46" s="160">
        <f aca="true" t="shared" si="11" ref="Y46:AD46">(IF((SUM(Y12:Y42))=0," ",(MIN(Y12:Y42))))</f>
        <v>13.1</v>
      </c>
      <c r="Z46" s="150">
        <f t="shared" si="11"/>
        <v>13.5</v>
      </c>
      <c r="AA46" s="157">
        <f t="shared" si="11"/>
        <v>15</v>
      </c>
      <c r="AB46" s="7" t="str">
        <f t="shared" si="11"/>
        <v> </v>
      </c>
      <c r="AC46" s="189">
        <f t="shared" si="11"/>
        <v>2.5</v>
      </c>
      <c r="AD46" s="311">
        <f t="shared" si="11"/>
        <v>0.1</v>
      </c>
      <c r="AE46" s="305">
        <f>(IF((COUNT(AE12:AE42))=0," ",(MIN(AE12:AE42))))</f>
        <v>0.1</v>
      </c>
      <c r="AF46" s="7"/>
      <c r="AG46" s="22" t="str">
        <f>($A46)</f>
        <v>Minimum</v>
      </c>
      <c r="AH46" s="7"/>
      <c r="AI46" s="150">
        <f aca="true" t="shared" si="12" ref="AI46:AO46">(IF((SUM(AI12:AI42))=0," ",(MIN(AI12:AI42))))</f>
        <v>201</v>
      </c>
      <c r="AJ46" s="150">
        <f t="shared" si="12"/>
        <v>4066.8175200000005</v>
      </c>
      <c r="AK46" s="160">
        <f t="shared" si="12"/>
        <v>140</v>
      </c>
      <c r="AL46" s="157">
        <f t="shared" si="12"/>
        <v>3088.82742</v>
      </c>
      <c r="AM46" s="160">
        <f t="shared" si="12"/>
        <v>13</v>
      </c>
      <c r="AN46" s="157">
        <f t="shared" si="12"/>
        <v>242.86080000000004</v>
      </c>
      <c r="AO46" s="190">
        <f t="shared" si="12"/>
        <v>8</v>
      </c>
      <c r="AP46" s="7"/>
      <c r="AQ46" s="160">
        <f aca="true" t="shared" si="13" ref="AQ46:AV46">(IF((SUM(AQ12:AQ42))=0," ",(MIN(AQ12:AQ42))))</f>
        <v>228</v>
      </c>
      <c r="AR46" s="157">
        <f t="shared" si="13"/>
        <v>4816.55016</v>
      </c>
      <c r="AS46" s="160">
        <f t="shared" si="13"/>
        <v>82</v>
      </c>
      <c r="AT46" s="157">
        <f t="shared" si="13"/>
        <v>1613.2729199999999</v>
      </c>
      <c r="AU46" s="160">
        <f t="shared" si="13"/>
        <v>17</v>
      </c>
      <c r="AV46" s="157">
        <f t="shared" si="13"/>
        <v>317.58720000000005</v>
      </c>
      <c r="AW46" s="7"/>
      <c r="AX46" s="169" t="s">
        <v>148</v>
      </c>
      <c r="AY46" s="153">
        <f>(IF((SUM(AY12:AY42))=0," ",(MIN(AY12:AY42))))</f>
        <v>3</v>
      </c>
      <c r="AZ46" s="168" t="s">
        <v>148</v>
      </c>
      <c r="BA46" s="169" t="s">
        <v>148</v>
      </c>
      <c r="BB46" s="173">
        <f>(IF((SUM(BB12:BB42))=0," ",(MIN(BB12:BB42))))</f>
        <v>22</v>
      </c>
      <c r="BC46" s="169" t="s">
        <v>148</v>
      </c>
      <c r="BD46" s="170" t="s">
        <v>148</v>
      </c>
      <c r="BE46" s="163">
        <f>(IF((SUM(BE12:BE42))=0," ",(MIN(BE12:BE42))))</f>
        <v>12.28</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2.4174666666666664</v>
      </c>
      <c r="E47" s="176">
        <f>(IF((SUM(E12:E42))=0," ",(AVERAGE(E12:E42))))</f>
        <v>4.306666666666667</v>
      </c>
      <c r="F47" s="177">
        <f>(IF((SUM(F12:F42))=0," ",(AVERAGE(F12:F42))))</f>
        <v>0.8633333333333335</v>
      </c>
      <c r="G47" s="176" t="str">
        <f>(IF((SUM(G12:G42))=0,"0.000",(AVERAGE(G12:G42))))</f>
        <v>0.000</v>
      </c>
      <c r="H47" s="136">
        <f>(IF((SUM(H12:H42))=0," ",(AVERAGE(H12:H42))))</f>
        <v>3203.3333333333335</v>
      </c>
      <c r="I47" s="137">
        <f>(IF((SUM(I12:I42))=0," ",(AVERAGE(I12:I42))))</f>
        <v>7635</v>
      </c>
      <c r="J47" s="7"/>
      <c r="K47" s="143" t="s">
        <v>148</v>
      </c>
      <c r="L47" s="146">
        <f>(IF((SUM(L12:L42))=0," ",(AVERAGE(L12:L42))))</f>
        <v>81.74000000000002</v>
      </c>
      <c r="M47" s="179">
        <f>(IF((SUM(M12:M42))=0," ",(AVERAGE(M12:M42))))</f>
        <v>0.08</v>
      </c>
      <c r="N47" s="7"/>
      <c r="O47" s="180" t="s">
        <v>148</v>
      </c>
      <c r="P47" s="7"/>
      <c r="Q47" s="181" t="s">
        <v>148</v>
      </c>
      <c r="R47" s="191" t="s">
        <v>148</v>
      </c>
      <c r="S47" s="192" t="s">
        <v>148</v>
      </c>
      <c r="T47" s="7"/>
      <c r="U47" s="182">
        <f>(IF((SUM(U12:U42))=0," ",(AVERAGE(U12:U42))))</f>
        <v>6.980333333333332</v>
      </c>
      <c r="V47" s="146">
        <f>(IF((SUM(V12:V42))=0," ",(AVERAGE(V12:V42))))</f>
        <v>7.091000000000002</v>
      </c>
      <c r="W47" s="183">
        <f>(IF((SUM(W12:W42))=0," ",(AVERAGE(W12:W42))))</f>
        <v>6.330333333333333</v>
      </c>
      <c r="X47" s="7"/>
      <c r="Y47" s="178">
        <f>(IF((SUM(Y12:Y42))=0," ",(AVERAGE(Y12:Y42))))</f>
        <v>14.726666666666667</v>
      </c>
      <c r="Z47" s="136">
        <f>(IF((SUM(Z12:Z42))=0," ",(AVERAGE(Z12:Z42))))</f>
        <v>14.846666666666668</v>
      </c>
      <c r="AA47" s="137">
        <f>(IF((SUM(AA12:AA42))=0," ",(AVERAGE(AA12:AA42))))</f>
        <v>16.226666666666667</v>
      </c>
      <c r="AB47" s="7"/>
      <c r="AC47" s="182">
        <f>(IF((SUM(AC12:AC42))=0," ",(AVERAGE(AC12:AC42))))</f>
        <v>6.966666666666667</v>
      </c>
      <c r="AD47" s="147">
        <f>(IF((SUM(AD12:AD42))=0," ",(AVERAGE(AD12:AD42))))</f>
        <v>0.4</v>
      </c>
      <c r="AE47" s="304">
        <f>(IF((COUNT(AE12:AE42))=0," ",(AVERAGE(AE12:AE42))))</f>
        <v>0.1</v>
      </c>
      <c r="AF47" s="7"/>
      <c r="AG47" s="22" t="str">
        <f>($A47)</f>
        <v>Average</v>
      </c>
      <c r="AH47" s="7"/>
      <c r="AI47" s="136">
        <f aca="true" t="shared" si="14" ref="AI47:AO47">(IF((SUM(AI12:AI42))=0," ",(AVERAGE(AI12:AI42))))</f>
        <v>252.41666666666666</v>
      </c>
      <c r="AJ47" s="136">
        <f t="shared" si="14"/>
        <v>5101.19436</v>
      </c>
      <c r="AK47" s="178">
        <f t="shared" si="14"/>
        <v>155.75</v>
      </c>
      <c r="AL47" s="137">
        <f t="shared" si="14"/>
        <v>3231.2016449999996</v>
      </c>
      <c r="AM47" s="178">
        <f t="shared" si="14"/>
        <v>15.083333333333334</v>
      </c>
      <c r="AN47" s="137">
        <f t="shared" si="14"/>
        <v>308.37984</v>
      </c>
      <c r="AO47" s="184">
        <f t="shared" si="14"/>
        <v>10.583333333333334</v>
      </c>
      <c r="AP47" s="7"/>
      <c r="AQ47" s="178">
        <f aca="true" t="shared" si="15" ref="AQ47:AV47">(IF((SUM(AQ12:AQ42))=0," ",(AVERAGE(AQ12:AQ42))))</f>
        <v>282.5833333333333</v>
      </c>
      <c r="AR47" s="137">
        <f t="shared" si="15"/>
        <v>5758.124345</v>
      </c>
      <c r="AS47" s="178">
        <f t="shared" si="15"/>
        <v>102.5</v>
      </c>
      <c r="AT47" s="137">
        <f t="shared" si="15"/>
        <v>2145.9987599999995</v>
      </c>
      <c r="AU47" s="178">
        <f t="shared" si="15"/>
        <v>22.333333333333332</v>
      </c>
      <c r="AV47" s="137">
        <f t="shared" si="15"/>
        <v>460.26166500000005</v>
      </c>
      <c r="AW47" s="7"/>
      <c r="AX47" s="178">
        <f aca="true" t="shared" si="16" ref="AX47:BE47">(IF((SUM(AX12:AX42))=0," ",(AVERAGE(AX12:AX42))))</f>
        <v>48796.63636363636</v>
      </c>
      <c r="AY47" s="146">
        <f t="shared" si="16"/>
        <v>3.909090909090909</v>
      </c>
      <c r="AZ47" s="183">
        <f t="shared" si="16"/>
        <v>3.3636363636363638</v>
      </c>
      <c r="BA47" s="178">
        <f t="shared" si="16"/>
        <v>25.927272727272726</v>
      </c>
      <c r="BB47" s="183">
        <f t="shared" si="16"/>
        <v>27.818181818181817</v>
      </c>
      <c r="BC47" s="178">
        <f t="shared" si="16"/>
        <v>25.272727272727273</v>
      </c>
      <c r="BD47" s="136">
        <f t="shared" si="16"/>
        <v>1890</v>
      </c>
      <c r="BE47" s="179">
        <f t="shared" si="16"/>
        <v>12.347999999999999</v>
      </c>
      <c r="BF47" s="7"/>
      <c r="BG47" s="178">
        <f>(IF((SUM(BG12:BG42))=0," ",(AVERAGE(BG12:BG42))))</f>
        <v>25.272727272727273</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2.0658530073533345</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93.95475219650325</v>
      </c>
      <c r="AO49" s="13"/>
      <c r="AP49" s="7"/>
      <c r="AQ49" s="13"/>
      <c r="AR49" s="13"/>
      <c r="AS49" s="338" t="s">
        <v>113</v>
      </c>
      <c r="AT49" s="339"/>
      <c r="AU49" s="148">
        <f>(IF(((SUM(AQ12:AQ42))=0)," ",(((AQ47-AU47)/AQ47)*100)))</f>
        <v>92.0967266293129</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7.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205</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July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July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7263781</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7266142</v>
      </c>
      <c r="D12" s="126">
        <f aca="true" t="shared" si="0" ref="D12:D42">(IF(C12=0," ",((C12-C11)/1000)))</f>
        <v>2.361</v>
      </c>
      <c r="E12" s="271">
        <v>4</v>
      </c>
      <c r="F12" s="126">
        <v>0.7</v>
      </c>
      <c r="G12" s="73" t="str">
        <f aca="true" t="shared" si="1" ref="G12:G42">(IF(C12=0," ","0.00"))</f>
        <v>0.00</v>
      </c>
      <c r="H12" s="72">
        <v>4700</v>
      </c>
      <c r="I12" s="272">
        <v>4000</v>
      </c>
      <c r="J12" s="7"/>
      <c r="K12" s="62" t="s">
        <v>207</v>
      </c>
      <c r="L12" s="72">
        <v>68.5</v>
      </c>
      <c r="M12" s="266">
        <v>0.01</v>
      </c>
      <c r="N12" s="7"/>
      <c r="O12" s="164"/>
      <c r="P12" s="7"/>
      <c r="Q12" s="318">
        <v>30.1</v>
      </c>
      <c r="R12" s="73">
        <v>0.42</v>
      </c>
      <c r="S12" s="272">
        <v>38.8</v>
      </c>
      <c r="T12" s="7"/>
      <c r="U12" s="267">
        <v>6.96</v>
      </c>
      <c r="V12" s="268">
        <v>7.29</v>
      </c>
      <c r="W12" s="269">
        <v>6.74</v>
      </c>
      <c r="X12" s="7"/>
      <c r="Y12" s="212">
        <v>16.6</v>
      </c>
      <c r="Z12" s="273">
        <v>16</v>
      </c>
      <c r="AA12" s="214">
        <v>18.1</v>
      </c>
      <c r="AB12" s="7"/>
      <c r="AC12" s="267">
        <v>4</v>
      </c>
      <c r="AD12" s="321" t="s">
        <v>226</v>
      </c>
      <c r="AE12" s="322">
        <v>0.1</v>
      </c>
      <c r="AF12" s="7"/>
      <c r="AG12" s="39">
        <f aca="true" t="shared" si="2" ref="AG12:AG42">($A12)</f>
        <v>1</v>
      </c>
      <c r="AH12" s="7"/>
      <c r="AI12" s="275">
        <v>289</v>
      </c>
      <c r="AJ12" s="49">
        <f aca="true" t="shared" si="3" ref="AJ12:AJ42">IF(AI12=0,"",(D12*AI12*8.34))</f>
        <v>5690.623860000001</v>
      </c>
      <c r="AK12" s="275"/>
      <c r="AL12" s="49">
        <f aca="true" t="shared" si="4" ref="AL12:AL42">IF(AK12=0,"",(D12*AK12*8.34))</f>
      </c>
      <c r="AM12" s="275">
        <v>10</v>
      </c>
      <c r="AN12" s="49">
        <f aca="true" t="shared" si="5" ref="AN12:AN42">IF(AM12=0,"",(D12*AM12*8.34))</f>
        <v>196.90740000000002</v>
      </c>
      <c r="AO12" s="276">
        <v>8</v>
      </c>
      <c r="AP12" s="7"/>
      <c r="AQ12" s="277">
        <v>266</v>
      </c>
      <c r="AR12" s="49">
        <f aca="true" t="shared" si="6" ref="AR12:AR42">IF(AQ12=0,"",(D12*AQ12*8.34))</f>
        <v>5237.7368400000005</v>
      </c>
      <c r="AS12" s="275"/>
      <c r="AT12" s="49">
        <f aca="true" t="shared" si="7" ref="AT12:AT42">IF(AS12=0,"",(D12*AS12*8.34))</f>
      </c>
      <c r="AU12" s="275">
        <v>19</v>
      </c>
      <c r="AV12" s="49">
        <f aca="true" t="shared" si="8" ref="AV12:AV42">IF(AU12=0,"",(D12*AU12*8.34))</f>
        <v>374.12406</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194.03367428571428</v>
      </c>
      <c r="BR12" s="149">
        <f>MAX(AN12:AN42)</f>
        <v>272.8848</v>
      </c>
      <c r="BS12" s="22" t="s">
        <v>125</v>
      </c>
      <c r="BT12" s="22"/>
      <c r="BU12" s="149">
        <f>(IF(((SUM(AM12:AM42))=0)," ",(AVERAGE(AM12:AM42))))</f>
        <v>11</v>
      </c>
      <c r="BV12" s="52">
        <f>(CG23)</f>
        <v>11.666666666666666</v>
      </c>
      <c r="BW12" s="149">
        <f>MAX(AM12:AM42)</f>
        <v>16</v>
      </c>
      <c r="BX12" s="22" t="s">
        <v>127</v>
      </c>
      <c r="BY12" s="22"/>
      <c r="BZ12" s="296">
        <v>0</v>
      </c>
      <c r="CA12" s="197" t="s">
        <v>47</v>
      </c>
      <c r="CB12" s="22">
        <v>24</v>
      </c>
      <c r="CC12" s="125"/>
      <c r="CD12" s="7"/>
      <c r="CE12" s="20"/>
      <c r="CF12" s="16" t="s">
        <v>137</v>
      </c>
      <c r="CG12" s="149">
        <f>(IF(((SUM(AM12:AM14))=0)," ",(AVERAGE(AM12:AM14))))</f>
        <v>10.333333333333334</v>
      </c>
      <c r="CH12" s="149">
        <f>(IF(((SUM(AN12:AN14))=0)," ",(AVERAGE(AN12:AN14))))</f>
        <v>194.48602000000002</v>
      </c>
      <c r="CI12" s="149"/>
      <c r="CJ12" s="149">
        <f>(IF(((SUM(AU12:AU14))=0)," ",(AVERAGE(AU12:AU14))))</f>
        <v>15.333333333333334</v>
      </c>
      <c r="CK12" s="149">
        <f>(IF(((SUM(AV12:AV14))=0)," ",(AVERAGE(AV12:AV14))))</f>
        <v>290.34598</v>
      </c>
      <c r="CL12" s="63"/>
      <c r="CM12" s="323">
        <v>0.1</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7268381</v>
      </c>
      <c r="D13" s="126">
        <f t="shared" si="0"/>
        <v>2.239</v>
      </c>
      <c r="E13" s="271">
        <v>4</v>
      </c>
      <c r="F13" s="126">
        <v>0.7</v>
      </c>
      <c r="G13" s="73" t="str">
        <f t="shared" si="1"/>
        <v>0.00</v>
      </c>
      <c r="H13" s="72">
        <v>2000</v>
      </c>
      <c r="I13" s="272">
        <v>6500</v>
      </c>
      <c r="J13" s="7"/>
      <c r="K13" s="62" t="s">
        <v>207</v>
      </c>
      <c r="L13" s="72">
        <v>69.3</v>
      </c>
      <c r="M13" s="266">
        <v>0.01</v>
      </c>
      <c r="N13" s="7"/>
      <c r="O13" s="281"/>
      <c r="P13" s="7"/>
      <c r="Q13" s="318">
        <v>29.6</v>
      </c>
      <c r="R13" s="73">
        <v>0.47</v>
      </c>
      <c r="S13" s="272">
        <v>32.6</v>
      </c>
      <c r="T13" s="7"/>
      <c r="U13" s="267">
        <v>7.22</v>
      </c>
      <c r="V13" s="268">
        <v>7.27</v>
      </c>
      <c r="W13" s="269">
        <v>6.6</v>
      </c>
      <c r="X13" s="7"/>
      <c r="Y13" s="212">
        <v>15.5</v>
      </c>
      <c r="Z13" s="273">
        <v>16</v>
      </c>
      <c r="AA13" s="214">
        <v>18.1</v>
      </c>
      <c r="AB13" s="7"/>
      <c r="AC13" s="267">
        <v>7</v>
      </c>
      <c r="AD13" s="321" t="s">
        <v>226</v>
      </c>
      <c r="AE13" s="322">
        <v>0.1</v>
      </c>
      <c r="AF13" s="7"/>
      <c r="AG13" s="39">
        <f t="shared" si="2"/>
        <v>2</v>
      </c>
      <c r="AH13" s="7"/>
      <c r="AI13" s="275">
        <v>255</v>
      </c>
      <c r="AJ13" s="49">
        <f t="shared" si="3"/>
        <v>4761.681299999999</v>
      </c>
      <c r="AK13" s="275"/>
      <c r="AL13" s="49">
        <f t="shared" si="4"/>
      </c>
      <c r="AM13" s="275">
        <v>11</v>
      </c>
      <c r="AN13" s="49">
        <f t="shared" si="5"/>
        <v>205.40586</v>
      </c>
      <c r="AO13" s="49">
        <v>8</v>
      </c>
      <c r="AP13" s="7"/>
      <c r="AQ13" s="277">
        <v>220</v>
      </c>
      <c r="AR13" s="49">
        <f t="shared" si="6"/>
        <v>4108.1172</v>
      </c>
      <c r="AS13" s="275"/>
      <c r="AT13" s="49">
        <f t="shared" si="7"/>
      </c>
      <c r="AU13" s="275">
        <v>14</v>
      </c>
      <c r="AV13" s="49">
        <f t="shared" si="8"/>
        <v>261.42564</v>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7270553</v>
      </c>
      <c r="D14" s="126">
        <f t="shared" si="0"/>
        <v>2.172</v>
      </c>
      <c r="E14" s="271">
        <v>3.9</v>
      </c>
      <c r="F14" s="126">
        <v>0.6</v>
      </c>
      <c r="G14" s="73" t="str">
        <f t="shared" si="1"/>
        <v>0.00</v>
      </c>
      <c r="H14" s="72">
        <v>1700</v>
      </c>
      <c r="I14" s="272">
        <v>6250</v>
      </c>
      <c r="J14" s="7"/>
      <c r="K14" s="62" t="s">
        <v>207</v>
      </c>
      <c r="L14" s="72">
        <v>70.4</v>
      </c>
      <c r="M14" s="266">
        <v>0</v>
      </c>
      <c r="N14" s="7"/>
      <c r="O14" s="281"/>
      <c r="P14" s="7"/>
      <c r="Q14" s="318">
        <v>31.5</v>
      </c>
      <c r="R14" s="73">
        <v>0.49</v>
      </c>
      <c r="S14" s="272"/>
      <c r="T14" s="7"/>
      <c r="U14" s="267">
        <v>7.19</v>
      </c>
      <c r="V14" s="268">
        <v>6.66</v>
      </c>
      <c r="W14" s="269">
        <v>6.33</v>
      </c>
      <c r="X14" s="7"/>
      <c r="Y14" s="212">
        <v>16.1</v>
      </c>
      <c r="Z14" s="273">
        <v>16.4</v>
      </c>
      <c r="AA14" s="214">
        <v>17.6</v>
      </c>
      <c r="AB14" s="7"/>
      <c r="AC14" s="267">
        <v>5</v>
      </c>
      <c r="AD14" s="321" t="s">
        <v>226</v>
      </c>
      <c r="AE14" s="322">
        <v>0.1</v>
      </c>
      <c r="AF14" s="7"/>
      <c r="AG14" s="39">
        <f t="shared" si="2"/>
        <v>3</v>
      </c>
      <c r="AH14" s="7"/>
      <c r="AI14" s="275">
        <v>258</v>
      </c>
      <c r="AJ14" s="49">
        <f t="shared" si="3"/>
        <v>4673.5358400000005</v>
      </c>
      <c r="AK14" s="275">
        <v>129</v>
      </c>
      <c r="AL14" s="49">
        <f t="shared" si="4"/>
        <v>2336.7679200000002</v>
      </c>
      <c r="AM14" s="275">
        <v>10</v>
      </c>
      <c r="AN14" s="49">
        <f t="shared" si="5"/>
        <v>181.1448</v>
      </c>
      <c r="AO14" s="49">
        <v>7</v>
      </c>
      <c r="AP14" s="7"/>
      <c r="AQ14" s="277">
        <v>206</v>
      </c>
      <c r="AR14" s="49">
        <f t="shared" si="6"/>
        <v>3731.58288</v>
      </c>
      <c r="AS14" s="275">
        <v>80</v>
      </c>
      <c r="AT14" s="49">
        <f t="shared" si="7"/>
        <v>1449.1584</v>
      </c>
      <c r="AU14" s="275">
        <v>13</v>
      </c>
      <c r="AV14" s="49">
        <f t="shared" si="8"/>
        <v>235.48824</v>
      </c>
      <c r="AW14" s="7"/>
      <c r="AX14" s="277">
        <v>68045</v>
      </c>
      <c r="AY14" s="278">
        <v>3</v>
      </c>
      <c r="AZ14" s="279">
        <v>4.5</v>
      </c>
      <c r="BA14" s="275">
        <v>40.3</v>
      </c>
      <c r="BB14" s="279">
        <v>31</v>
      </c>
      <c r="BC14" s="275">
        <v>36</v>
      </c>
      <c r="BD14" s="275">
        <v>2160</v>
      </c>
      <c r="BE14" s="280">
        <v>12.35</v>
      </c>
      <c r="BF14" s="7"/>
      <c r="BG14" s="277">
        <v>36</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10.333333333333334</v>
      </c>
      <c r="CH14" s="149">
        <f>(IF(((SUM(AN20:AN22))=0)," ",(AVERAGE(AN20:AN22))))</f>
        <v>185.65952000000001</v>
      </c>
      <c r="CI14" s="149"/>
      <c r="CJ14" s="149">
        <f>(IF(((SUM(AU20:AU22))=0)," ",(AVERAGE(AU20:AU22))))</f>
        <v>13.333333333333334</v>
      </c>
      <c r="CK14" s="149">
        <f>(IF(((SUM(AV20:AV22))=0)," ",(AVERAGE(AV20:AV22))))</f>
        <v>237.31192000000001</v>
      </c>
      <c r="CL14" s="63"/>
      <c r="CM14" s="323">
        <f>(AVERAGE(AE17:AE23))</f>
        <v>0.09999999999999999</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7272692</v>
      </c>
      <c r="D15" s="126">
        <f t="shared" si="0"/>
        <v>2.139</v>
      </c>
      <c r="E15" s="271">
        <v>3.8</v>
      </c>
      <c r="F15" s="126">
        <v>0.6</v>
      </c>
      <c r="G15" s="73" t="str">
        <f t="shared" si="1"/>
        <v>0.00</v>
      </c>
      <c r="H15" s="72">
        <v>0</v>
      </c>
      <c r="I15" s="272">
        <v>0</v>
      </c>
      <c r="J15" s="7"/>
      <c r="K15" s="62" t="s">
        <v>207</v>
      </c>
      <c r="L15" s="72">
        <v>65.8</v>
      </c>
      <c r="M15" s="266">
        <v>0</v>
      </c>
      <c r="N15" s="7"/>
      <c r="O15" s="281"/>
      <c r="P15" s="7"/>
      <c r="Q15" s="318">
        <v>21.6</v>
      </c>
      <c r="R15" s="73">
        <v>0.54</v>
      </c>
      <c r="S15" s="272"/>
      <c r="T15" s="7"/>
      <c r="U15" s="267">
        <v>6.94</v>
      </c>
      <c r="V15" s="268">
        <v>7.23</v>
      </c>
      <c r="W15" s="269">
        <v>7</v>
      </c>
      <c r="X15" s="7"/>
      <c r="Y15" s="212">
        <v>14.7</v>
      </c>
      <c r="Z15" s="273">
        <v>15.7</v>
      </c>
      <c r="AA15" s="214">
        <v>17.3</v>
      </c>
      <c r="AB15" s="7"/>
      <c r="AC15" s="267">
        <v>5.5</v>
      </c>
      <c r="AD15" s="321" t="s">
        <v>226</v>
      </c>
      <c r="AE15" s="322">
        <v>0.1</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7274606</v>
      </c>
      <c r="D16" s="127">
        <f t="shared" si="0"/>
        <v>1.914</v>
      </c>
      <c r="E16" s="282">
        <v>3.8</v>
      </c>
      <c r="F16" s="127">
        <v>0.6</v>
      </c>
      <c r="G16" s="147" t="str">
        <f t="shared" si="1"/>
        <v>0.00</v>
      </c>
      <c r="H16" s="136">
        <v>0</v>
      </c>
      <c r="I16" s="137">
        <v>0</v>
      </c>
      <c r="J16" s="7"/>
      <c r="K16" s="65" t="s">
        <v>207</v>
      </c>
      <c r="L16" s="136">
        <v>65.9</v>
      </c>
      <c r="M16" s="179">
        <v>0</v>
      </c>
      <c r="N16" s="7"/>
      <c r="O16" s="283"/>
      <c r="P16" s="7"/>
      <c r="Q16" s="178">
        <v>18.2</v>
      </c>
      <c r="R16" s="147">
        <v>0.45</v>
      </c>
      <c r="S16" s="137"/>
      <c r="T16" s="7"/>
      <c r="U16" s="284">
        <v>7.18</v>
      </c>
      <c r="V16" s="285">
        <v>7.31</v>
      </c>
      <c r="W16" s="286">
        <v>6.69</v>
      </c>
      <c r="X16" s="7"/>
      <c r="Y16" s="287">
        <v>15.8</v>
      </c>
      <c r="Z16" s="288">
        <v>15.7</v>
      </c>
      <c r="AA16" s="289">
        <v>16.8</v>
      </c>
      <c r="AB16" s="7"/>
      <c r="AC16" s="284">
        <v>10</v>
      </c>
      <c r="AD16" s="147">
        <v>0.2</v>
      </c>
      <c r="AE16" s="324">
        <v>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9.666666666666666</v>
      </c>
      <c r="CH16" s="149">
        <f>(IF(((SUM(AN27:AN29))=0)," ",(AVERAGE(AN27:AN29))))</f>
        <v>160.9759</v>
      </c>
      <c r="CI16" s="149"/>
      <c r="CJ16" s="149">
        <f>(IF(((SUM(AU27:AU29))=0)," ",(AVERAGE(AU27:AU29))))</f>
        <v>14.333333333333334</v>
      </c>
      <c r="CK16" s="149">
        <f>(IF(((SUM(AV27:AV29))=0)," ",(AVERAGE(AV27:AV29))))</f>
        <v>238.94934</v>
      </c>
      <c r="CL16" s="63"/>
      <c r="CM16" s="323">
        <f>(AVERAGE(AE24:AE30))</f>
        <v>0.09999999999999999</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7276561</v>
      </c>
      <c r="D17" s="126">
        <f t="shared" si="0"/>
        <v>1.955</v>
      </c>
      <c r="E17" s="271">
        <v>3.8</v>
      </c>
      <c r="F17" s="126">
        <v>0.7</v>
      </c>
      <c r="G17" s="73" t="str">
        <f t="shared" si="1"/>
        <v>0.00</v>
      </c>
      <c r="H17" s="72">
        <v>0</v>
      </c>
      <c r="I17" s="272">
        <v>0</v>
      </c>
      <c r="J17" s="7"/>
      <c r="K17" s="62" t="s">
        <v>209</v>
      </c>
      <c r="L17" s="72">
        <v>67.1</v>
      </c>
      <c r="M17" s="266">
        <v>0</v>
      </c>
      <c r="N17" s="7"/>
      <c r="O17" s="281"/>
      <c r="P17" s="7"/>
      <c r="Q17" s="318">
        <v>21.7</v>
      </c>
      <c r="R17" s="73">
        <v>0.47</v>
      </c>
      <c r="S17" s="272"/>
      <c r="T17" s="7"/>
      <c r="U17" s="267">
        <v>6.79</v>
      </c>
      <c r="V17" s="268">
        <v>7.25</v>
      </c>
      <c r="W17" s="269">
        <v>6.57</v>
      </c>
      <c r="X17" s="7"/>
      <c r="Y17" s="212">
        <v>16.5</v>
      </c>
      <c r="Z17" s="273">
        <v>15.8</v>
      </c>
      <c r="AA17" s="214">
        <v>17.1</v>
      </c>
      <c r="AB17" s="7"/>
      <c r="AC17" s="267">
        <v>2</v>
      </c>
      <c r="AD17" s="321" t="s">
        <v>226</v>
      </c>
      <c r="AE17" s="322">
        <v>0.1</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6.33</v>
      </c>
      <c r="BV17" s="198" t="s">
        <v>148</v>
      </c>
      <c r="BW17" s="61">
        <f>MAX(W12:W42)</f>
        <v>7.12</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7278591</v>
      </c>
      <c r="D18" s="126">
        <f t="shared" si="0"/>
        <v>2.03</v>
      </c>
      <c r="E18" s="271">
        <v>3.8</v>
      </c>
      <c r="F18" s="126">
        <v>0.7</v>
      </c>
      <c r="G18" s="73" t="str">
        <f t="shared" si="1"/>
        <v>0.00</v>
      </c>
      <c r="H18" s="72">
        <v>5600</v>
      </c>
      <c r="I18" s="272">
        <v>9300</v>
      </c>
      <c r="J18" s="7"/>
      <c r="K18" s="62" t="s">
        <v>207</v>
      </c>
      <c r="L18" s="72">
        <v>72.3</v>
      </c>
      <c r="M18" s="266">
        <v>0</v>
      </c>
      <c r="N18" s="7"/>
      <c r="O18" s="281"/>
      <c r="P18" s="7"/>
      <c r="Q18" s="318">
        <v>19</v>
      </c>
      <c r="R18" s="73">
        <v>0.41</v>
      </c>
      <c r="S18" s="272">
        <v>5.2</v>
      </c>
      <c r="T18" s="7"/>
      <c r="U18" s="267">
        <v>7.18</v>
      </c>
      <c r="V18" s="268">
        <v>7.22</v>
      </c>
      <c r="W18" s="269">
        <v>6.7</v>
      </c>
      <c r="X18" s="7"/>
      <c r="Y18" s="212">
        <v>15.9</v>
      </c>
      <c r="Z18" s="273">
        <v>16.2</v>
      </c>
      <c r="AA18" s="214">
        <v>17.8</v>
      </c>
      <c r="AB18" s="7"/>
      <c r="AC18" s="267">
        <v>7</v>
      </c>
      <c r="AD18" s="321" t="s">
        <v>226</v>
      </c>
      <c r="AE18" s="322">
        <v>0.1</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72692</v>
      </c>
      <c r="AY18" s="278">
        <v>2</v>
      </c>
      <c r="AZ18" s="279">
        <v>4</v>
      </c>
      <c r="BA18" s="275">
        <v>31</v>
      </c>
      <c r="BB18" s="279">
        <v>31</v>
      </c>
      <c r="BC18" s="275">
        <v>24</v>
      </c>
      <c r="BD18" s="275">
        <v>1800</v>
      </c>
      <c r="BE18" s="280">
        <v>12.37</v>
      </c>
      <c r="BF18" s="7"/>
      <c r="BG18" s="277">
        <v>24</v>
      </c>
      <c r="BH18" s="18" t="s">
        <v>211</v>
      </c>
      <c r="BI18" s="125" t="s">
        <v>212</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11.666666666666666</v>
      </c>
      <c r="CH18" s="149">
        <f>(IF(((SUM(AN34:AN36))=0)," ",(AVERAGE(AN34:AN36))))</f>
        <v>207.15448</v>
      </c>
      <c r="CI18" s="149"/>
      <c r="CJ18" s="149">
        <f>(IF(((SUM(AU34:AU36))=0)," ",(AVERAGE(AU34:AU36))))</f>
        <v>17.666666666666668</v>
      </c>
      <c r="CK18" s="149">
        <f>(IF(((SUM(AV34:AV36))=0)," ",(AVERAGE(AV34:AV36))))</f>
        <v>313.92871999999994</v>
      </c>
      <c r="CL18" s="22"/>
      <c r="CM18" s="323">
        <f>(AVERAGE(AE31:AE37))</f>
        <v>0.09999999999999999</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7280725</v>
      </c>
      <c r="D19" s="126">
        <f t="shared" si="0"/>
        <v>2.134</v>
      </c>
      <c r="E19" s="271">
        <v>3.7</v>
      </c>
      <c r="F19" s="126">
        <v>0.6</v>
      </c>
      <c r="G19" s="73" t="str">
        <f t="shared" si="1"/>
        <v>0.00</v>
      </c>
      <c r="H19" s="72">
        <v>3500</v>
      </c>
      <c r="I19" s="272">
        <v>6000</v>
      </c>
      <c r="J19" s="7"/>
      <c r="K19" s="62" t="s">
        <v>207</v>
      </c>
      <c r="L19" s="72">
        <v>74.8</v>
      </c>
      <c r="M19" s="266">
        <v>0</v>
      </c>
      <c r="N19" s="7"/>
      <c r="O19" s="281"/>
      <c r="P19" s="7"/>
      <c r="Q19" s="318">
        <v>20.7</v>
      </c>
      <c r="R19" s="73">
        <v>0.47</v>
      </c>
      <c r="S19" s="272">
        <v>27.5</v>
      </c>
      <c r="T19" s="7"/>
      <c r="U19" s="267">
        <v>7.3</v>
      </c>
      <c r="V19" s="268">
        <v>7.35</v>
      </c>
      <c r="W19" s="269">
        <v>6.87</v>
      </c>
      <c r="X19" s="7"/>
      <c r="Y19" s="212">
        <v>16.7</v>
      </c>
      <c r="Z19" s="273">
        <v>16.6</v>
      </c>
      <c r="AA19" s="214">
        <v>18.5</v>
      </c>
      <c r="AB19" s="7"/>
      <c r="AC19" s="267">
        <v>10</v>
      </c>
      <c r="AD19" s="73">
        <v>0.1</v>
      </c>
      <c r="AE19" s="322">
        <v>0.1</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7282849</v>
      </c>
      <c r="D20" s="126">
        <f t="shared" si="0"/>
        <v>2.124</v>
      </c>
      <c r="E20" s="271">
        <v>5</v>
      </c>
      <c r="F20" s="126">
        <v>0.6</v>
      </c>
      <c r="G20" s="73" t="str">
        <f t="shared" si="1"/>
        <v>0.00</v>
      </c>
      <c r="H20" s="72">
        <v>10700</v>
      </c>
      <c r="I20" s="272">
        <v>9000</v>
      </c>
      <c r="J20" s="7"/>
      <c r="K20" s="62" t="s">
        <v>207</v>
      </c>
      <c r="L20" s="72">
        <v>73.4</v>
      </c>
      <c r="M20" s="266">
        <v>0.06</v>
      </c>
      <c r="N20" s="7"/>
      <c r="O20" s="281"/>
      <c r="P20" s="7"/>
      <c r="Q20" s="318">
        <v>19.8</v>
      </c>
      <c r="R20" s="73">
        <v>0.48</v>
      </c>
      <c r="S20" s="272">
        <v>5.2</v>
      </c>
      <c r="T20" s="7"/>
      <c r="U20" s="267">
        <v>7.34</v>
      </c>
      <c r="V20" s="268">
        <v>7.39</v>
      </c>
      <c r="W20" s="269">
        <v>6.88</v>
      </c>
      <c r="X20" s="7"/>
      <c r="Y20" s="212">
        <v>16.5</v>
      </c>
      <c r="Z20" s="273">
        <v>16.9</v>
      </c>
      <c r="AA20" s="214">
        <v>18.7</v>
      </c>
      <c r="AB20" s="7"/>
      <c r="AC20" s="267">
        <v>7</v>
      </c>
      <c r="AD20" s="321" t="s">
        <v>226</v>
      </c>
      <c r="AE20" s="322">
        <v>0.1</v>
      </c>
      <c r="AF20" s="7"/>
      <c r="AG20" s="39">
        <f t="shared" si="2"/>
        <v>9</v>
      </c>
      <c r="AH20" s="7"/>
      <c r="AI20" s="275">
        <v>263</v>
      </c>
      <c r="AJ20" s="49">
        <f t="shared" si="3"/>
        <v>4658.82408</v>
      </c>
      <c r="AK20" s="275"/>
      <c r="AL20" s="49">
        <f t="shared" si="4"/>
      </c>
      <c r="AM20" s="275">
        <v>13</v>
      </c>
      <c r="AN20" s="49">
        <f t="shared" si="5"/>
        <v>230.28408000000002</v>
      </c>
      <c r="AO20" s="49">
        <v>10</v>
      </c>
      <c r="AP20" s="7"/>
      <c r="AQ20" s="277">
        <v>324</v>
      </c>
      <c r="AR20" s="49">
        <f t="shared" si="6"/>
        <v>5739.38784</v>
      </c>
      <c r="AS20" s="275"/>
      <c r="AT20" s="49">
        <f t="shared" si="7"/>
      </c>
      <c r="AU20" s="275">
        <v>17</v>
      </c>
      <c r="AV20" s="49">
        <f t="shared" si="8"/>
        <v>301.14072000000004</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7285119</v>
      </c>
      <c r="D21" s="127">
        <f t="shared" si="0"/>
        <v>2.27</v>
      </c>
      <c r="E21" s="282">
        <v>3.6</v>
      </c>
      <c r="F21" s="127">
        <v>0.6</v>
      </c>
      <c r="G21" s="147" t="str">
        <f t="shared" si="1"/>
        <v>0.00</v>
      </c>
      <c r="H21" s="136">
        <v>2000</v>
      </c>
      <c r="I21" s="137">
        <v>8250</v>
      </c>
      <c r="J21" s="7"/>
      <c r="K21" s="65" t="s">
        <v>209</v>
      </c>
      <c r="L21" s="136">
        <v>74.4</v>
      </c>
      <c r="M21" s="179">
        <v>0.01</v>
      </c>
      <c r="N21" s="7"/>
      <c r="O21" s="283"/>
      <c r="P21" s="7"/>
      <c r="Q21" s="178">
        <v>23.1</v>
      </c>
      <c r="R21" s="147">
        <v>0.45</v>
      </c>
      <c r="S21" s="137"/>
      <c r="T21" s="7"/>
      <c r="U21" s="284">
        <v>7.19</v>
      </c>
      <c r="V21" s="285">
        <v>7.39</v>
      </c>
      <c r="W21" s="286">
        <v>6.81</v>
      </c>
      <c r="X21" s="7"/>
      <c r="Y21" s="287">
        <v>17.2</v>
      </c>
      <c r="Z21" s="288">
        <v>16.9</v>
      </c>
      <c r="AA21" s="289">
        <v>18.6</v>
      </c>
      <c r="AB21" s="7"/>
      <c r="AC21" s="284">
        <v>8</v>
      </c>
      <c r="AD21" s="325" t="s">
        <v>226</v>
      </c>
      <c r="AE21" s="324">
        <v>0.1</v>
      </c>
      <c r="AF21" s="7"/>
      <c r="AG21" s="39">
        <f t="shared" si="2"/>
        <v>10</v>
      </c>
      <c r="AH21" s="7"/>
      <c r="AI21" s="40">
        <v>273</v>
      </c>
      <c r="AJ21" s="58">
        <f t="shared" si="3"/>
        <v>5168.3814</v>
      </c>
      <c r="AK21" s="40"/>
      <c r="AL21" s="58">
        <f t="shared" si="4"/>
      </c>
      <c r="AM21" s="40">
        <v>10</v>
      </c>
      <c r="AN21" s="58">
        <f t="shared" si="5"/>
        <v>189.31799999999998</v>
      </c>
      <c r="AO21" s="58">
        <v>7</v>
      </c>
      <c r="AP21" s="7"/>
      <c r="AQ21" s="292">
        <v>218</v>
      </c>
      <c r="AR21" s="58">
        <f t="shared" si="6"/>
        <v>4127.1324</v>
      </c>
      <c r="AS21" s="40"/>
      <c r="AT21" s="58">
        <f t="shared" si="7"/>
      </c>
      <c r="AU21" s="40">
        <v>9</v>
      </c>
      <c r="AV21" s="58">
        <f t="shared" si="8"/>
        <v>170.3862</v>
      </c>
      <c r="AW21" s="7"/>
      <c r="AX21" s="292">
        <v>55070</v>
      </c>
      <c r="AY21" s="41">
        <v>3</v>
      </c>
      <c r="AZ21" s="293">
        <v>3.5</v>
      </c>
      <c r="BA21" s="40">
        <v>24.8</v>
      </c>
      <c r="BB21" s="293">
        <v>31</v>
      </c>
      <c r="BC21" s="40">
        <v>20</v>
      </c>
      <c r="BD21" s="40">
        <v>1680</v>
      </c>
      <c r="BE21" s="294">
        <v>12.33</v>
      </c>
      <c r="BF21" s="7"/>
      <c r="BG21" s="292">
        <v>20</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7287178</v>
      </c>
      <c r="D22" s="126">
        <f t="shared" si="0"/>
        <v>2.059</v>
      </c>
      <c r="E22" s="271">
        <v>3.6</v>
      </c>
      <c r="F22" s="126">
        <v>0.6</v>
      </c>
      <c r="G22" s="73" t="str">
        <f t="shared" si="1"/>
        <v>0.00</v>
      </c>
      <c r="H22" s="72">
        <v>200</v>
      </c>
      <c r="I22" s="272">
        <v>12750</v>
      </c>
      <c r="J22" s="7"/>
      <c r="K22" s="62" t="s">
        <v>207</v>
      </c>
      <c r="L22" s="72">
        <v>67</v>
      </c>
      <c r="M22" s="266">
        <v>0</v>
      </c>
      <c r="N22" s="7"/>
      <c r="O22" s="281">
        <v>6</v>
      </c>
      <c r="P22" s="7"/>
      <c r="Q22" s="318">
        <v>19.5</v>
      </c>
      <c r="R22" s="73">
        <v>0.52</v>
      </c>
      <c r="S22" s="272"/>
      <c r="T22" s="7"/>
      <c r="U22" s="267">
        <v>7.27</v>
      </c>
      <c r="V22" s="268">
        <v>7.34</v>
      </c>
      <c r="W22" s="269">
        <v>6.92</v>
      </c>
      <c r="X22" s="7"/>
      <c r="Y22" s="212">
        <v>15.8</v>
      </c>
      <c r="Z22" s="273">
        <v>16.5</v>
      </c>
      <c r="AA22" s="214">
        <v>17.9</v>
      </c>
      <c r="AB22" s="7"/>
      <c r="AC22" s="267">
        <v>8.5</v>
      </c>
      <c r="AD22" s="321">
        <v>0.1</v>
      </c>
      <c r="AE22" s="322">
        <v>0.1</v>
      </c>
      <c r="AF22" s="7"/>
      <c r="AG22" s="39">
        <f t="shared" si="2"/>
        <v>11</v>
      </c>
      <c r="AH22" s="7"/>
      <c r="AI22" s="275">
        <v>222</v>
      </c>
      <c r="AJ22" s="49">
        <f t="shared" si="3"/>
        <v>3812.19732</v>
      </c>
      <c r="AK22" s="275">
        <v>135</v>
      </c>
      <c r="AL22" s="49">
        <f t="shared" si="4"/>
        <v>2318.2281000000003</v>
      </c>
      <c r="AM22" s="275">
        <v>8</v>
      </c>
      <c r="AN22" s="49">
        <f t="shared" si="5"/>
        <v>137.37648000000002</v>
      </c>
      <c r="AO22" s="49">
        <v>7</v>
      </c>
      <c r="AP22" s="7"/>
      <c r="AQ22" s="277">
        <v>216</v>
      </c>
      <c r="AR22" s="49">
        <f t="shared" si="6"/>
        <v>3709.16496</v>
      </c>
      <c r="AS22" s="275">
        <v>71</v>
      </c>
      <c r="AT22" s="49">
        <f t="shared" si="7"/>
        <v>1219.2162600000001</v>
      </c>
      <c r="AU22" s="275">
        <v>14</v>
      </c>
      <c r="AV22" s="49">
        <f t="shared" si="8"/>
        <v>240.40884</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271.21799142857145</v>
      </c>
      <c r="BR22" s="149">
        <f>MAX(AV12:AV42)</f>
        <v>374.12406</v>
      </c>
      <c r="BS22" s="22" t="s">
        <v>125</v>
      </c>
      <c r="BT22" s="22"/>
      <c r="BU22" s="149">
        <f>(IF(((SUM(AU12:AU42))=0)," ",(AVERAGE(AU12:AU42))))</f>
        <v>15.357142857142858</v>
      </c>
      <c r="BV22" s="52">
        <f>(CJ23)</f>
        <v>17.666666666666668</v>
      </c>
      <c r="BW22" s="149">
        <f>MAX(AU12:AU42)</f>
        <v>19</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7289214</v>
      </c>
      <c r="D23" s="126">
        <f t="shared" si="0"/>
        <v>2.036</v>
      </c>
      <c r="E23" s="271">
        <v>3.6</v>
      </c>
      <c r="F23" s="126">
        <v>0.6</v>
      </c>
      <c r="G23" s="73" t="str">
        <f t="shared" si="1"/>
        <v>0.00</v>
      </c>
      <c r="H23" s="72">
        <v>2500</v>
      </c>
      <c r="I23" s="272">
        <v>3000</v>
      </c>
      <c r="J23" s="7"/>
      <c r="K23" s="62" t="s">
        <v>207</v>
      </c>
      <c r="L23" s="72">
        <v>68.5</v>
      </c>
      <c r="M23" s="266">
        <v>0</v>
      </c>
      <c r="N23" s="7"/>
      <c r="O23" s="281"/>
      <c r="P23" s="7"/>
      <c r="Q23" s="318">
        <v>19.5</v>
      </c>
      <c r="R23" s="73">
        <v>0.45</v>
      </c>
      <c r="S23" s="272"/>
      <c r="T23" s="7"/>
      <c r="U23" s="267">
        <v>7.17</v>
      </c>
      <c r="V23" s="268">
        <v>7.36</v>
      </c>
      <c r="W23" s="269">
        <v>6.61</v>
      </c>
      <c r="X23" s="7"/>
      <c r="Y23" s="212">
        <v>15.9</v>
      </c>
      <c r="Z23" s="273">
        <v>16.6</v>
      </c>
      <c r="AA23" s="214">
        <v>17.9</v>
      </c>
      <c r="AB23" s="7"/>
      <c r="AC23" s="267">
        <v>9</v>
      </c>
      <c r="AD23" s="321">
        <v>0.1</v>
      </c>
      <c r="AE23" s="322">
        <v>0.1</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11.666666666666666</v>
      </c>
      <c r="CH23" s="149">
        <f>(IF(((SUM(CH12:CH20))=0)," ",(MAX(CH12:CH20))))</f>
        <v>207.15448</v>
      </c>
      <c r="CI23" s="149"/>
      <c r="CJ23" s="149">
        <f>(IF(((SUM(CJ12:CJ20))=0)," ",(MAX(CJ12:CJ20))))</f>
        <v>17.666666666666668</v>
      </c>
      <c r="CK23" s="149">
        <f>(IF(((SUM(CK12:CK20))=0)," ",(MAX(CK12:CK20))))</f>
        <v>313.92871999999994</v>
      </c>
      <c r="CL23" s="63"/>
      <c r="CM23" s="323">
        <f>(MAX(CM12:CM20))</f>
        <v>0.1</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7291157</v>
      </c>
      <c r="D24" s="126">
        <f t="shared" si="0"/>
        <v>1.943</v>
      </c>
      <c r="E24" s="271">
        <v>3.5</v>
      </c>
      <c r="F24" s="126">
        <v>0.6</v>
      </c>
      <c r="G24" s="73" t="str">
        <f t="shared" si="1"/>
        <v>0.00</v>
      </c>
      <c r="H24" s="72">
        <v>0</v>
      </c>
      <c r="I24" s="272">
        <v>0</v>
      </c>
      <c r="J24" s="7"/>
      <c r="K24" s="62" t="s">
        <v>209</v>
      </c>
      <c r="L24" s="72">
        <v>69.2</v>
      </c>
      <c r="M24" s="266">
        <v>0</v>
      </c>
      <c r="N24" s="7"/>
      <c r="O24" s="281"/>
      <c r="P24" s="7"/>
      <c r="Q24" s="318">
        <v>19.4</v>
      </c>
      <c r="R24" s="73">
        <v>0.49</v>
      </c>
      <c r="S24" s="272"/>
      <c r="T24" s="7"/>
      <c r="U24" s="267">
        <v>7.13</v>
      </c>
      <c r="V24" s="268">
        <v>7.56</v>
      </c>
      <c r="W24" s="269">
        <v>6.76</v>
      </c>
      <c r="X24" s="7"/>
      <c r="Y24" s="212">
        <v>15.6</v>
      </c>
      <c r="Z24" s="273">
        <v>16.5</v>
      </c>
      <c r="AA24" s="214">
        <v>18.3</v>
      </c>
      <c r="AB24" s="7"/>
      <c r="AC24" s="267">
        <v>4.5</v>
      </c>
      <c r="AD24" s="321">
        <v>0.1</v>
      </c>
      <c r="AE24" s="322">
        <v>0.1</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7293104</v>
      </c>
      <c r="D25" s="126">
        <f t="shared" si="0"/>
        <v>1.947</v>
      </c>
      <c r="E25" s="271">
        <v>3.7</v>
      </c>
      <c r="F25" s="126">
        <v>0.6</v>
      </c>
      <c r="G25" s="73" t="str">
        <f t="shared" si="1"/>
        <v>0.00</v>
      </c>
      <c r="H25" s="72">
        <v>5100</v>
      </c>
      <c r="I25" s="272">
        <v>6500</v>
      </c>
      <c r="J25" s="7"/>
      <c r="K25" s="62" t="s">
        <v>209</v>
      </c>
      <c r="L25" s="72">
        <v>70.5</v>
      </c>
      <c r="M25" s="266">
        <v>0.03</v>
      </c>
      <c r="N25" s="7"/>
      <c r="O25" s="281"/>
      <c r="P25" s="7"/>
      <c r="Q25" s="318">
        <v>17.5</v>
      </c>
      <c r="R25" s="73">
        <v>0.53</v>
      </c>
      <c r="S25" s="272">
        <v>2</v>
      </c>
      <c r="T25" s="7"/>
      <c r="U25" s="267">
        <v>7.41</v>
      </c>
      <c r="V25" s="268">
        <v>7.45</v>
      </c>
      <c r="W25" s="269">
        <v>6.91</v>
      </c>
      <c r="X25" s="7"/>
      <c r="Y25" s="212">
        <v>16.8</v>
      </c>
      <c r="Z25" s="273">
        <v>16.8</v>
      </c>
      <c r="AA25" s="214">
        <v>18.7</v>
      </c>
      <c r="AB25" s="7"/>
      <c r="AC25" s="267">
        <v>7.5</v>
      </c>
      <c r="AD25" s="321">
        <v>0.1</v>
      </c>
      <c r="AE25" s="322">
        <v>0.1</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7295158</v>
      </c>
      <c r="D26" s="127">
        <f t="shared" si="0"/>
        <v>2.054</v>
      </c>
      <c r="E26" s="282">
        <v>3.7</v>
      </c>
      <c r="F26" s="127">
        <v>0.6</v>
      </c>
      <c r="G26" s="147" t="str">
        <f t="shared" si="1"/>
        <v>0.00</v>
      </c>
      <c r="H26" s="136">
        <v>0</v>
      </c>
      <c r="I26" s="137">
        <v>6500</v>
      </c>
      <c r="J26" s="7"/>
      <c r="K26" s="65" t="s">
        <v>207</v>
      </c>
      <c r="L26" s="136">
        <v>71.9</v>
      </c>
      <c r="M26" s="179">
        <v>0</v>
      </c>
      <c r="N26" s="7"/>
      <c r="O26" s="283"/>
      <c r="P26" s="7"/>
      <c r="Q26" s="178">
        <v>18.7</v>
      </c>
      <c r="R26" s="147">
        <v>0.47</v>
      </c>
      <c r="S26" s="137">
        <v>5.1</v>
      </c>
      <c r="T26" s="7"/>
      <c r="U26" s="284">
        <v>7.34</v>
      </c>
      <c r="V26" s="285">
        <v>6.52</v>
      </c>
      <c r="W26" s="286">
        <v>6.67</v>
      </c>
      <c r="X26" s="7"/>
      <c r="Y26" s="287">
        <v>17</v>
      </c>
      <c r="Z26" s="288">
        <v>17.6</v>
      </c>
      <c r="AA26" s="289">
        <v>18.6</v>
      </c>
      <c r="AB26" s="7"/>
      <c r="AC26" s="284">
        <v>11</v>
      </c>
      <c r="AD26" s="147">
        <v>0.4</v>
      </c>
      <c r="AE26" s="324">
        <v>0.1</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v>63844</v>
      </c>
      <c r="AY26" s="41">
        <v>3</v>
      </c>
      <c r="AZ26" s="293">
        <v>3.5</v>
      </c>
      <c r="BA26" s="40">
        <v>31</v>
      </c>
      <c r="BB26" s="293">
        <v>31</v>
      </c>
      <c r="BC26" s="40">
        <v>24</v>
      </c>
      <c r="BD26" s="40">
        <v>1680</v>
      </c>
      <c r="BE26" s="294">
        <v>12.39</v>
      </c>
      <c r="BF26" s="7"/>
      <c r="BG26" s="292">
        <v>24</v>
      </c>
      <c r="BH26" s="37" t="s">
        <v>211</v>
      </c>
      <c r="BI26" s="57" t="s">
        <v>212</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7297182</v>
      </c>
      <c r="D27" s="126">
        <f t="shared" si="0"/>
        <v>2.024</v>
      </c>
      <c r="E27" s="271">
        <v>3.6</v>
      </c>
      <c r="F27" s="126">
        <v>0.6</v>
      </c>
      <c r="G27" s="73" t="str">
        <f t="shared" si="1"/>
        <v>0.00</v>
      </c>
      <c r="H27" s="72">
        <v>2300</v>
      </c>
      <c r="I27" s="272">
        <v>9000</v>
      </c>
      <c r="J27" s="7"/>
      <c r="K27" s="62" t="s">
        <v>207</v>
      </c>
      <c r="L27" s="72">
        <v>72.2</v>
      </c>
      <c r="M27" s="266">
        <v>0</v>
      </c>
      <c r="N27" s="7"/>
      <c r="O27" s="281"/>
      <c r="P27" s="7"/>
      <c r="Q27" s="318">
        <v>17.1</v>
      </c>
      <c r="R27" s="73">
        <v>0.47</v>
      </c>
      <c r="S27" s="272">
        <v>1</v>
      </c>
      <c r="T27" s="7"/>
      <c r="U27" s="267">
        <v>7.2</v>
      </c>
      <c r="V27" s="268">
        <v>7.43</v>
      </c>
      <c r="W27" s="269">
        <v>7</v>
      </c>
      <c r="X27" s="7"/>
      <c r="Y27" s="212">
        <v>16.4</v>
      </c>
      <c r="Z27" s="273">
        <v>16.8</v>
      </c>
      <c r="AA27" s="214">
        <v>18.3</v>
      </c>
      <c r="AB27" s="7"/>
      <c r="AC27" s="267">
        <v>8</v>
      </c>
      <c r="AD27" s="321">
        <v>0.1</v>
      </c>
      <c r="AE27" s="322">
        <v>0.1</v>
      </c>
      <c r="AF27" s="7"/>
      <c r="AG27" s="39">
        <f t="shared" si="2"/>
        <v>16</v>
      </c>
      <c r="AH27" s="7"/>
      <c r="AI27" s="275">
        <v>290</v>
      </c>
      <c r="AJ27" s="49">
        <f t="shared" si="3"/>
        <v>4895.2464</v>
      </c>
      <c r="AK27" s="275"/>
      <c r="AL27" s="49">
        <f t="shared" si="4"/>
      </c>
      <c r="AM27" s="275">
        <v>10</v>
      </c>
      <c r="AN27" s="49">
        <f t="shared" si="5"/>
        <v>168.8016</v>
      </c>
      <c r="AO27" s="49">
        <v>7</v>
      </c>
      <c r="AP27" s="7"/>
      <c r="AQ27" s="277">
        <v>254</v>
      </c>
      <c r="AR27" s="49">
        <f t="shared" si="6"/>
        <v>4287.56064</v>
      </c>
      <c r="AS27" s="275"/>
      <c r="AT27" s="49">
        <f t="shared" si="7"/>
      </c>
      <c r="AU27" s="275">
        <v>17</v>
      </c>
      <c r="AV27" s="49">
        <f t="shared" si="8"/>
        <v>286.96272</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7299167</v>
      </c>
      <c r="D28" s="126">
        <f t="shared" si="0"/>
        <v>1.985</v>
      </c>
      <c r="E28" s="271">
        <v>3.6</v>
      </c>
      <c r="F28" s="126">
        <v>0.6</v>
      </c>
      <c r="G28" s="73" t="str">
        <f t="shared" si="1"/>
        <v>0.00</v>
      </c>
      <c r="H28" s="72">
        <v>1900</v>
      </c>
      <c r="I28" s="272">
        <v>11750</v>
      </c>
      <c r="J28" s="7"/>
      <c r="K28" s="62" t="s">
        <v>207</v>
      </c>
      <c r="L28" s="72">
        <v>74</v>
      </c>
      <c r="M28" s="266">
        <v>0</v>
      </c>
      <c r="N28" s="7"/>
      <c r="O28" s="281"/>
      <c r="P28" s="7"/>
      <c r="Q28" s="318">
        <v>16</v>
      </c>
      <c r="R28" s="73">
        <v>0.42</v>
      </c>
      <c r="S28" s="272"/>
      <c r="T28" s="7"/>
      <c r="U28" s="267">
        <v>7.45</v>
      </c>
      <c r="V28" s="268">
        <v>7.39</v>
      </c>
      <c r="W28" s="269">
        <v>6.78</v>
      </c>
      <c r="X28" s="7"/>
      <c r="Y28" s="212">
        <v>17</v>
      </c>
      <c r="Z28" s="273">
        <v>17.9</v>
      </c>
      <c r="AA28" s="214">
        <v>18.8</v>
      </c>
      <c r="AB28" s="7"/>
      <c r="AC28" s="267">
        <v>12</v>
      </c>
      <c r="AD28" s="73">
        <v>0.2</v>
      </c>
      <c r="AE28" s="322">
        <v>0.1</v>
      </c>
      <c r="AF28" s="7"/>
      <c r="AG28" s="39">
        <f t="shared" si="2"/>
        <v>17</v>
      </c>
      <c r="AH28" s="7"/>
      <c r="AI28" s="275">
        <v>277</v>
      </c>
      <c r="AJ28" s="49">
        <f t="shared" si="3"/>
        <v>4585.7073</v>
      </c>
      <c r="AK28" s="275"/>
      <c r="AL28" s="49">
        <f t="shared" si="4"/>
      </c>
      <c r="AM28" s="275">
        <v>9</v>
      </c>
      <c r="AN28" s="49">
        <f t="shared" si="5"/>
        <v>148.9941</v>
      </c>
      <c r="AO28" s="49">
        <v>6</v>
      </c>
      <c r="AP28" s="7"/>
      <c r="AQ28" s="277">
        <v>286</v>
      </c>
      <c r="AR28" s="49">
        <f t="shared" si="6"/>
        <v>4734.7014</v>
      </c>
      <c r="AS28" s="275"/>
      <c r="AT28" s="49">
        <f t="shared" si="7"/>
      </c>
      <c r="AU28" s="275">
        <v>13</v>
      </c>
      <c r="AV28" s="49">
        <f t="shared" si="8"/>
        <v>215.2137</v>
      </c>
      <c r="AW28" s="7"/>
      <c r="AX28" s="277">
        <v>48231</v>
      </c>
      <c r="AY28" s="278">
        <v>3</v>
      </c>
      <c r="AZ28" s="279">
        <v>3</v>
      </c>
      <c r="BA28" s="275">
        <v>21.7</v>
      </c>
      <c r="BB28" s="279">
        <v>31</v>
      </c>
      <c r="BC28" s="275">
        <v>20</v>
      </c>
      <c r="BD28" s="275">
        <v>1530</v>
      </c>
      <c r="BE28" s="280">
        <v>12.3</v>
      </c>
      <c r="BF28" s="7"/>
      <c r="BG28" s="277">
        <v>20</v>
      </c>
      <c r="BH28" s="18" t="s">
        <v>211</v>
      </c>
      <c r="BI28" s="125" t="s">
        <v>212</v>
      </c>
      <c r="BJ28" s="7"/>
      <c r="BK28" s="13"/>
      <c r="BL28" s="15"/>
      <c r="BM28" s="50" t="s">
        <v>9</v>
      </c>
      <c r="BN28" s="16"/>
      <c r="BO28" s="51" t="s">
        <v>129</v>
      </c>
      <c r="BP28" s="22"/>
      <c r="BQ28" s="198" t="s">
        <v>148</v>
      </c>
      <c r="BR28" s="198" t="s">
        <v>148</v>
      </c>
      <c r="BS28" s="198" t="s">
        <v>148</v>
      </c>
      <c r="BT28" s="198"/>
      <c r="BU28" s="198" t="s">
        <v>148</v>
      </c>
      <c r="BV28" s="323">
        <f>(CM23)</f>
        <v>0.1</v>
      </c>
      <c r="BW28" s="63">
        <f>MAX(AE12:AE42)</f>
        <v>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7301147</v>
      </c>
      <c r="D29" s="126">
        <f t="shared" si="0"/>
        <v>1.98</v>
      </c>
      <c r="E29" s="271">
        <v>4.4</v>
      </c>
      <c r="F29" s="126">
        <v>0.5</v>
      </c>
      <c r="G29" s="73" t="str">
        <f t="shared" si="1"/>
        <v>0.00</v>
      </c>
      <c r="H29" s="72">
        <v>2200</v>
      </c>
      <c r="I29" s="272">
        <v>10750</v>
      </c>
      <c r="J29" s="7"/>
      <c r="K29" s="62" t="s">
        <v>207</v>
      </c>
      <c r="L29" s="72">
        <v>69.4</v>
      </c>
      <c r="M29" s="266">
        <v>0.01</v>
      </c>
      <c r="N29" s="7"/>
      <c r="O29" s="281"/>
      <c r="P29" s="7"/>
      <c r="Q29" s="318">
        <v>18.8</v>
      </c>
      <c r="R29" s="73">
        <v>0.48</v>
      </c>
      <c r="S29" s="272"/>
      <c r="T29" s="7"/>
      <c r="U29" s="267">
        <v>7.27</v>
      </c>
      <c r="V29" s="268">
        <v>7.29</v>
      </c>
      <c r="W29" s="269">
        <v>6.92</v>
      </c>
      <c r="X29" s="7"/>
      <c r="Y29" s="212">
        <v>17.1</v>
      </c>
      <c r="Z29" s="273">
        <v>17.9</v>
      </c>
      <c r="AA29" s="214">
        <v>19.1</v>
      </c>
      <c r="AB29" s="7"/>
      <c r="AC29" s="267">
        <v>10</v>
      </c>
      <c r="AD29" s="321">
        <v>0.1</v>
      </c>
      <c r="AE29" s="322">
        <v>0.1</v>
      </c>
      <c r="AF29" s="7"/>
      <c r="AG29" s="39">
        <f t="shared" si="2"/>
        <v>18</v>
      </c>
      <c r="AH29" s="7"/>
      <c r="AI29" s="275">
        <v>307</v>
      </c>
      <c r="AJ29" s="49">
        <f t="shared" si="3"/>
        <v>5069.5524</v>
      </c>
      <c r="AK29" s="275">
        <v>165</v>
      </c>
      <c r="AL29" s="49">
        <f t="shared" si="4"/>
        <v>2724.678</v>
      </c>
      <c r="AM29" s="275">
        <v>10</v>
      </c>
      <c r="AN29" s="49">
        <f t="shared" si="5"/>
        <v>165.132</v>
      </c>
      <c r="AO29" s="49">
        <v>8</v>
      </c>
      <c r="AP29" s="7"/>
      <c r="AQ29" s="277">
        <v>340</v>
      </c>
      <c r="AR29" s="49">
        <f t="shared" si="6"/>
        <v>5614.488</v>
      </c>
      <c r="AS29" s="275">
        <v>84</v>
      </c>
      <c r="AT29" s="49">
        <f t="shared" si="7"/>
        <v>1387.1088</v>
      </c>
      <c r="AU29" s="275">
        <v>13</v>
      </c>
      <c r="AV29" s="49">
        <f t="shared" si="8"/>
        <v>214.67159999999998</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7303219</v>
      </c>
      <c r="D30" s="126">
        <f t="shared" si="0"/>
        <v>2.072</v>
      </c>
      <c r="E30" s="271">
        <v>3.6</v>
      </c>
      <c r="F30" s="126">
        <v>0.6</v>
      </c>
      <c r="G30" s="73" t="str">
        <f t="shared" si="1"/>
        <v>0.00</v>
      </c>
      <c r="H30" s="72">
        <v>0</v>
      </c>
      <c r="I30" s="272">
        <v>4000</v>
      </c>
      <c r="J30" s="7"/>
      <c r="K30" s="62" t="s">
        <v>214</v>
      </c>
      <c r="L30" s="72">
        <v>72.8</v>
      </c>
      <c r="M30" s="266">
        <v>0</v>
      </c>
      <c r="N30" s="7"/>
      <c r="O30" s="281"/>
      <c r="P30" s="7"/>
      <c r="Q30" s="318">
        <v>17.8</v>
      </c>
      <c r="R30" s="73">
        <v>0.44</v>
      </c>
      <c r="S30" s="272"/>
      <c r="T30" s="7"/>
      <c r="U30" s="267">
        <v>7.12</v>
      </c>
      <c r="V30" s="268">
        <v>7.35</v>
      </c>
      <c r="W30" s="269">
        <v>6.7</v>
      </c>
      <c r="X30" s="7"/>
      <c r="Y30" s="212">
        <v>16</v>
      </c>
      <c r="Z30" s="273">
        <v>17.2</v>
      </c>
      <c r="AA30" s="214">
        <v>18.9</v>
      </c>
      <c r="AB30" s="7"/>
      <c r="AC30" s="267">
        <v>5</v>
      </c>
      <c r="AD30" s="321">
        <v>0.1</v>
      </c>
      <c r="AE30" s="322">
        <v>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7305143</v>
      </c>
      <c r="D31" s="127">
        <f t="shared" si="0"/>
        <v>1.924</v>
      </c>
      <c r="E31" s="282">
        <v>3.6</v>
      </c>
      <c r="F31" s="127">
        <v>0.5</v>
      </c>
      <c r="G31" s="147" t="str">
        <f t="shared" si="1"/>
        <v>0.00</v>
      </c>
      <c r="H31" s="136">
        <v>0</v>
      </c>
      <c r="I31" s="137">
        <v>0</v>
      </c>
      <c r="J31" s="7"/>
      <c r="K31" s="65" t="s">
        <v>207</v>
      </c>
      <c r="L31" s="136">
        <v>69.6</v>
      </c>
      <c r="M31" s="179">
        <v>0.03</v>
      </c>
      <c r="N31" s="7"/>
      <c r="O31" s="283"/>
      <c r="P31" s="7"/>
      <c r="Q31" s="178">
        <v>17.2</v>
      </c>
      <c r="R31" s="147">
        <v>0.44</v>
      </c>
      <c r="S31" s="137"/>
      <c r="T31" s="7"/>
      <c r="U31" s="284">
        <v>7.21</v>
      </c>
      <c r="V31" s="285">
        <v>7.42</v>
      </c>
      <c r="W31" s="286">
        <v>6.85</v>
      </c>
      <c r="X31" s="7"/>
      <c r="Y31" s="287">
        <v>16.4</v>
      </c>
      <c r="Z31" s="288">
        <v>17.5</v>
      </c>
      <c r="AA31" s="289">
        <v>19.2</v>
      </c>
      <c r="AB31" s="7"/>
      <c r="AC31" s="284">
        <v>4</v>
      </c>
      <c r="AD31" s="325">
        <v>0.1</v>
      </c>
      <c r="AE31" s="324">
        <v>0.1</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7307111</v>
      </c>
      <c r="D32" s="126">
        <f t="shared" si="0"/>
        <v>1.968</v>
      </c>
      <c r="E32" s="271">
        <v>4.4</v>
      </c>
      <c r="F32" s="126">
        <v>0.5</v>
      </c>
      <c r="G32" s="73" t="str">
        <f t="shared" si="1"/>
        <v>0.00</v>
      </c>
      <c r="H32" s="72">
        <v>6400</v>
      </c>
      <c r="I32" s="272">
        <v>6000</v>
      </c>
      <c r="J32" s="7"/>
      <c r="K32" s="62" t="s">
        <v>209</v>
      </c>
      <c r="L32" s="72">
        <v>69.3</v>
      </c>
      <c r="M32" s="266">
        <v>0.04</v>
      </c>
      <c r="N32" s="7"/>
      <c r="O32" s="281"/>
      <c r="P32" s="7"/>
      <c r="Q32" s="318">
        <v>21.3</v>
      </c>
      <c r="R32" s="73">
        <v>0.53</v>
      </c>
      <c r="S32" s="272"/>
      <c r="T32" s="7"/>
      <c r="U32" s="267">
        <v>7.21</v>
      </c>
      <c r="V32" s="268">
        <v>7.35</v>
      </c>
      <c r="W32" s="269">
        <v>6.84</v>
      </c>
      <c r="X32" s="7"/>
      <c r="Y32" s="212">
        <v>17.2</v>
      </c>
      <c r="Z32" s="273">
        <v>17.5</v>
      </c>
      <c r="AA32" s="214">
        <v>18.9</v>
      </c>
      <c r="AB32" s="7"/>
      <c r="AC32" s="267">
        <v>7</v>
      </c>
      <c r="AD32" s="321">
        <v>0.1</v>
      </c>
      <c r="AE32" s="322">
        <v>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v>60753</v>
      </c>
      <c r="AY32" s="278">
        <v>3</v>
      </c>
      <c r="AZ32" s="279">
        <v>3.75</v>
      </c>
      <c r="BA32" s="275">
        <v>31</v>
      </c>
      <c r="BB32" s="279">
        <v>33</v>
      </c>
      <c r="BC32" s="275">
        <v>24</v>
      </c>
      <c r="BD32" s="275">
        <v>1912.5</v>
      </c>
      <c r="BE32" s="280">
        <v>12.43</v>
      </c>
      <c r="BF32" s="7"/>
      <c r="BG32" s="277">
        <v>24</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7309170</v>
      </c>
      <c r="D33" s="126">
        <f t="shared" si="0"/>
        <v>2.059</v>
      </c>
      <c r="E33" s="271">
        <v>3.6</v>
      </c>
      <c r="F33" s="126">
        <v>0.6</v>
      </c>
      <c r="G33" s="73" t="str">
        <f t="shared" si="1"/>
        <v>0.00</v>
      </c>
      <c r="H33" s="72">
        <v>2750</v>
      </c>
      <c r="I33" s="272">
        <v>9300</v>
      </c>
      <c r="J33" s="7"/>
      <c r="K33" s="62" t="s">
        <v>207</v>
      </c>
      <c r="L33" s="72">
        <v>69</v>
      </c>
      <c r="M33" s="266">
        <v>0</v>
      </c>
      <c r="N33" s="7"/>
      <c r="O33" s="281"/>
      <c r="P33" s="7"/>
      <c r="Q33" s="318">
        <v>18.7</v>
      </c>
      <c r="R33" s="73">
        <v>0.52</v>
      </c>
      <c r="S33" s="272">
        <v>5.2</v>
      </c>
      <c r="T33" s="7"/>
      <c r="U33" s="267">
        <v>7.25</v>
      </c>
      <c r="V33" s="268">
        <v>7.45</v>
      </c>
      <c r="W33" s="269">
        <v>7.04</v>
      </c>
      <c r="X33" s="7"/>
      <c r="Y33" s="212">
        <v>17</v>
      </c>
      <c r="Z33" s="273">
        <v>17.4</v>
      </c>
      <c r="AA33" s="214">
        <v>19</v>
      </c>
      <c r="AB33" s="7"/>
      <c r="AC33" s="267">
        <v>7</v>
      </c>
      <c r="AD33" s="321">
        <v>0.1</v>
      </c>
      <c r="AE33" s="322">
        <v>0.1</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2.0576129032258064</v>
      </c>
      <c r="BR33" s="199">
        <f>(D45)</f>
        <v>2.361</v>
      </c>
      <c r="BS33" s="22" t="s">
        <v>126</v>
      </c>
      <c r="BT33" s="22"/>
      <c r="BU33" s="198" t="s">
        <v>148</v>
      </c>
      <c r="BV33" s="198" t="s">
        <v>148</v>
      </c>
      <c r="BW33" s="198" t="s">
        <v>148</v>
      </c>
      <c r="BX33" s="198" t="s">
        <v>148</v>
      </c>
      <c r="BY33" s="22"/>
      <c r="BZ33" s="296">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7311206</v>
      </c>
      <c r="D34" s="126">
        <f t="shared" si="0"/>
        <v>2.036</v>
      </c>
      <c r="E34" s="271">
        <v>3.5</v>
      </c>
      <c r="F34" s="126">
        <v>0.8</v>
      </c>
      <c r="G34" s="73" t="str">
        <f t="shared" si="1"/>
        <v>0.00</v>
      </c>
      <c r="H34" s="72">
        <v>3300</v>
      </c>
      <c r="I34" s="272">
        <v>9500</v>
      </c>
      <c r="J34" s="7"/>
      <c r="K34" s="62" t="s">
        <v>209</v>
      </c>
      <c r="L34" s="72">
        <v>66</v>
      </c>
      <c r="M34" s="266">
        <v>0.03</v>
      </c>
      <c r="N34" s="7"/>
      <c r="O34" s="281"/>
      <c r="P34" s="7"/>
      <c r="Q34" s="318">
        <v>17</v>
      </c>
      <c r="R34" s="73">
        <v>0.43</v>
      </c>
      <c r="S34" s="272">
        <v>1</v>
      </c>
      <c r="T34" s="7"/>
      <c r="U34" s="267">
        <v>7.24</v>
      </c>
      <c r="V34" s="268">
        <v>7.31</v>
      </c>
      <c r="W34" s="269">
        <v>6.75</v>
      </c>
      <c r="X34" s="7"/>
      <c r="Y34" s="212">
        <v>16.9</v>
      </c>
      <c r="Z34" s="273">
        <v>17.6</v>
      </c>
      <c r="AA34" s="214">
        <v>19.1</v>
      </c>
      <c r="AB34" s="7"/>
      <c r="AC34" s="267">
        <v>10</v>
      </c>
      <c r="AD34" s="321">
        <v>0.1</v>
      </c>
      <c r="AE34" s="322">
        <v>0.1</v>
      </c>
      <c r="AF34" s="7"/>
      <c r="AG34" s="39">
        <f t="shared" si="2"/>
        <v>23</v>
      </c>
      <c r="AH34" s="7"/>
      <c r="AI34" s="275">
        <v>331</v>
      </c>
      <c r="AJ34" s="49">
        <f t="shared" si="3"/>
        <v>5620.4594400000005</v>
      </c>
      <c r="AK34" s="275"/>
      <c r="AL34" s="49">
        <f t="shared" si="4"/>
      </c>
      <c r="AM34" s="275">
        <v>11</v>
      </c>
      <c r="AN34" s="49">
        <f t="shared" si="5"/>
        <v>186.78264000000001</v>
      </c>
      <c r="AO34" s="49">
        <v>8</v>
      </c>
      <c r="AP34" s="7"/>
      <c r="AQ34" s="277">
        <v>276</v>
      </c>
      <c r="AR34" s="49">
        <f t="shared" si="6"/>
        <v>4686.546240000001</v>
      </c>
      <c r="AS34" s="275"/>
      <c r="AT34" s="49">
        <f t="shared" si="7"/>
      </c>
      <c r="AU34" s="275">
        <v>15</v>
      </c>
      <c r="AV34" s="49">
        <f t="shared" si="8"/>
        <v>254.7036</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7313352</v>
      </c>
      <c r="D35" s="126">
        <f t="shared" si="0"/>
        <v>2.146</v>
      </c>
      <c r="E35" s="271">
        <v>3.8</v>
      </c>
      <c r="F35" s="126">
        <v>0.7</v>
      </c>
      <c r="G35" s="73" t="str">
        <f t="shared" si="1"/>
        <v>0.00</v>
      </c>
      <c r="H35" s="72">
        <v>7200</v>
      </c>
      <c r="I35" s="272">
        <v>9000</v>
      </c>
      <c r="J35" s="7"/>
      <c r="K35" s="62" t="s">
        <v>208</v>
      </c>
      <c r="L35" s="72">
        <v>69.8</v>
      </c>
      <c r="M35" s="266">
        <v>0.05</v>
      </c>
      <c r="N35" s="7"/>
      <c r="O35" s="281"/>
      <c r="P35" s="7"/>
      <c r="Q35" s="318">
        <v>20.1</v>
      </c>
      <c r="R35" s="73">
        <v>0.4</v>
      </c>
      <c r="S35" s="272">
        <v>3.1</v>
      </c>
      <c r="T35" s="7"/>
      <c r="U35" s="267">
        <v>7.29</v>
      </c>
      <c r="V35" s="268">
        <v>7.6</v>
      </c>
      <c r="W35" s="269">
        <v>6.57</v>
      </c>
      <c r="X35" s="7"/>
      <c r="Y35" s="212">
        <v>17.6</v>
      </c>
      <c r="Z35" s="273">
        <v>17.7</v>
      </c>
      <c r="AA35" s="214">
        <v>19.2</v>
      </c>
      <c r="AB35" s="7"/>
      <c r="AC35" s="267">
        <v>7</v>
      </c>
      <c r="AD35" s="321">
        <v>0.1</v>
      </c>
      <c r="AE35" s="322">
        <v>0.1</v>
      </c>
      <c r="AF35" s="7"/>
      <c r="AG35" s="39">
        <f t="shared" si="2"/>
        <v>24</v>
      </c>
      <c r="AH35" s="7"/>
      <c r="AI35" s="275">
        <v>275</v>
      </c>
      <c r="AJ35" s="49">
        <f t="shared" si="3"/>
        <v>4921.851</v>
      </c>
      <c r="AK35" s="275"/>
      <c r="AL35" s="49">
        <f t="shared" si="4"/>
      </c>
      <c r="AM35" s="275">
        <v>10</v>
      </c>
      <c r="AN35" s="49">
        <f t="shared" si="5"/>
        <v>178.9764</v>
      </c>
      <c r="AO35" s="49">
        <v>7</v>
      </c>
      <c r="AP35" s="7"/>
      <c r="AQ35" s="277">
        <v>254</v>
      </c>
      <c r="AR35" s="49">
        <f t="shared" si="6"/>
        <v>4546.0005599999995</v>
      </c>
      <c r="AS35" s="275"/>
      <c r="AT35" s="49">
        <f t="shared" si="7"/>
      </c>
      <c r="AU35" s="275">
        <v>19</v>
      </c>
      <c r="AV35" s="49">
        <f t="shared" si="8"/>
        <v>340.05516</v>
      </c>
      <c r="AW35" s="7"/>
      <c r="AX35" s="277">
        <v>63690</v>
      </c>
      <c r="AY35" s="278">
        <v>4</v>
      </c>
      <c r="AZ35" s="279">
        <v>3.5</v>
      </c>
      <c r="BA35" s="275">
        <v>31</v>
      </c>
      <c r="BB35" s="279">
        <v>32</v>
      </c>
      <c r="BC35" s="275">
        <v>24</v>
      </c>
      <c r="BD35" s="275">
        <v>1785</v>
      </c>
      <c r="BE35" s="280">
        <v>12.34</v>
      </c>
      <c r="BF35" s="7"/>
      <c r="BG35" s="277">
        <v>24</v>
      </c>
      <c r="BH35" s="18" t="s">
        <v>211</v>
      </c>
      <c r="BI35" s="125" t="s">
        <v>212</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7315542</v>
      </c>
      <c r="D36" s="127">
        <f t="shared" si="0"/>
        <v>2.19</v>
      </c>
      <c r="E36" s="282">
        <v>3.8</v>
      </c>
      <c r="F36" s="127">
        <v>0.6</v>
      </c>
      <c r="G36" s="147" t="str">
        <f t="shared" si="1"/>
        <v>0.00</v>
      </c>
      <c r="H36" s="136">
        <v>1500</v>
      </c>
      <c r="I36" s="137">
        <v>10500</v>
      </c>
      <c r="J36" s="7"/>
      <c r="K36" s="65" t="s">
        <v>209</v>
      </c>
      <c r="L36" s="136">
        <v>69.4</v>
      </c>
      <c r="M36" s="179">
        <v>0</v>
      </c>
      <c r="N36" s="7"/>
      <c r="O36" s="283"/>
      <c r="P36" s="7"/>
      <c r="Q36" s="178">
        <v>20.9</v>
      </c>
      <c r="R36" s="147">
        <v>0.59</v>
      </c>
      <c r="S36" s="137"/>
      <c r="T36" s="7"/>
      <c r="U36" s="284">
        <v>7.25</v>
      </c>
      <c r="V36" s="285">
        <v>7.41</v>
      </c>
      <c r="W36" s="286">
        <v>6.98</v>
      </c>
      <c r="X36" s="7"/>
      <c r="Y36" s="287">
        <v>17.3</v>
      </c>
      <c r="Z36" s="288">
        <v>17.7</v>
      </c>
      <c r="AA36" s="289">
        <v>19.2</v>
      </c>
      <c r="AB36" s="7"/>
      <c r="AC36" s="284">
        <v>8</v>
      </c>
      <c r="AD36" s="147">
        <v>0.1</v>
      </c>
      <c r="AE36" s="324">
        <v>0.1</v>
      </c>
      <c r="AF36" s="7"/>
      <c r="AG36" s="39">
        <f t="shared" si="2"/>
        <v>25</v>
      </c>
      <c r="AH36" s="7"/>
      <c r="AI36" s="40">
        <v>267</v>
      </c>
      <c r="AJ36" s="58">
        <f t="shared" si="3"/>
        <v>4876.6482</v>
      </c>
      <c r="AK36" s="40">
        <v>170</v>
      </c>
      <c r="AL36" s="58">
        <f t="shared" si="4"/>
        <v>3104.982</v>
      </c>
      <c r="AM36" s="40">
        <v>14</v>
      </c>
      <c r="AN36" s="58">
        <f t="shared" si="5"/>
        <v>255.7044</v>
      </c>
      <c r="AO36" s="58">
        <v>9</v>
      </c>
      <c r="AP36" s="7"/>
      <c r="AQ36" s="292">
        <v>278</v>
      </c>
      <c r="AR36" s="58">
        <f t="shared" si="6"/>
        <v>5077.5588</v>
      </c>
      <c r="AS36" s="40">
        <v>79</v>
      </c>
      <c r="AT36" s="58">
        <f t="shared" si="7"/>
        <v>1442.9034</v>
      </c>
      <c r="AU36" s="40">
        <v>19</v>
      </c>
      <c r="AV36" s="58">
        <f t="shared" si="8"/>
        <v>347.0274</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7317581</v>
      </c>
      <c r="D37" s="126">
        <f t="shared" si="0"/>
        <v>2.039</v>
      </c>
      <c r="E37" s="271">
        <v>4.2</v>
      </c>
      <c r="F37" s="126">
        <v>0.5</v>
      </c>
      <c r="G37" s="73" t="str">
        <f t="shared" si="1"/>
        <v>0.00</v>
      </c>
      <c r="H37" s="72">
        <v>3500</v>
      </c>
      <c r="I37" s="272">
        <v>6000</v>
      </c>
      <c r="J37" s="7"/>
      <c r="K37" s="62" t="s">
        <v>209</v>
      </c>
      <c r="L37" s="72">
        <v>71</v>
      </c>
      <c r="M37" s="266">
        <v>0</v>
      </c>
      <c r="N37" s="7"/>
      <c r="O37" s="281"/>
      <c r="P37" s="7"/>
      <c r="Q37" s="318">
        <v>22</v>
      </c>
      <c r="R37" s="73">
        <v>0.44</v>
      </c>
      <c r="S37" s="272"/>
      <c r="T37" s="7"/>
      <c r="U37" s="267">
        <v>7.06</v>
      </c>
      <c r="V37" s="268">
        <v>7.43</v>
      </c>
      <c r="W37" s="269">
        <v>6.86</v>
      </c>
      <c r="X37" s="7"/>
      <c r="Y37" s="212">
        <v>17.7</v>
      </c>
      <c r="Z37" s="273">
        <v>18</v>
      </c>
      <c r="AA37" s="214">
        <v>19.5</v>
      </c>
      <c r="AB37" s="7"/>
      <c r="AC37" s="267">
        <v>10</v>
      </c>
      <c r="AD37" s="73">
        <v>0.1</v>
      </c>
      <c r="AE37" s="322">
        <v>0.1</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97.21496775452337</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7319547</v>
      </c>
      <c r="D38" s="126">
        <f t="shared" si="0"/>
        <v>1.966</v>
      </c>
      <c r="E38" s="271">
        <v>3.6</v>
      </c>
      <c r="F38" s="126">
        <v>0.6</v>
      </c>
      <c r="G38" s="73" t="str">
        <f t="shared" si="1"/>
        <v>0.00</v>
      </c>
      <c r="H38" s="72">
        <v>0</v>
      </c>
      <c r="I38" s="272">
        <v>3500</v>
      </c>
      <c r="J38" s="7"/>
      <c r="K38" s="62" t="s">
        <v>209</v>
      </c>
      <c r="L38" s="72">
        <v>70.3</v>
      </c>
      <c r="M38" s="266">
        <v>0.01</v>
      </c>
      <c r="N38" s="7"/>
      <c r="O38" s="281"/>
      <c r="P38" s="7"/>
      <c r="Q38" s="318">
        <v>27.2</v>
      </c>
      <c r="R38" s="73">
        <v>0.4</v>
      </c>
      <c r="S38" s="272"/>
      <c r="T38" s="7"/>
      <c r="U38" s="267">
        <v>7.02</v>
      </c>
      <c r="V38" s="268">
        <v>7.37</v>
      </c>
      <c r="W38" s="269">
        <v>6.97</v>
      </c>
      <c r="X38" s="7"/>
      <c r="Y38" s="212">
        <v>16.3</v>
      </c>
      <c r="Z38" s="273">
        <v>17.6</v>
      </c>
      <c r="AA38" s="214">
        <v>19.4</v>
      </c>
      <c r="AB38" s="7"/>
      <c r="AC38" s="267">
        <v>4</v>
      </c>
      <c r="AD38" s="73">
        <v>0.1</v>
      </c>
      <c r="AE38" s="322">
        <v>0.1</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96.06653496989</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7321497</v>
      </c>
      <c r="D39" s="126">
        <f t="shared" si="0"/>
        <v>1.95</v>
      </c>
      <c r="E39" s="271">
        <v>3.9</v>
      </c>
      <c r="F39" s="126">
        <v>0.5</v>
      </c>
      <c r="G39" s="73" t="str">
        <f t="shared" si="1"/>
        <v>0.00</v>
      </c>
      <c r="H39" s="72">
        <v>2600</v>
      </c>
      <c r="I39" s="272">
        <v>14850</v>
      </c>
      <c r="J39" s="7"/>
      <c r="K39" s="62" t="s">
        <v>207</v>
      </c>
      <c r="L39" s="72">
        <v>69.8</v>
      </c>
      <c r="M39" s="266">
        <v>0</v>
      </c>
      <c r="N39" s="7"/>
      <c r="O39" s="281"/>
      <c r="P39" s="7"/>
      <c r="Q39" s="318">
        <v>30</v>
      </c>
      <c r="R39" s="73">
        <v>0.43</v>
      </c>
      <c r="S39" s="272">
        <v>4.1</v>
      </c>
      <c r="T39" s="7"/>
      <c r="U39" s="267">
        <v>7.39</v>
      </c>
      <c r="V39" s="268">
        <v>8.2</v>
      </c>
      <c r="W39" s="269">
        <v>7.08</v>
      </c>
      <c r="X39" s="7"/>
      <c r="Y39" s="212">
        <v>17.5</v>
      </c>
      <c r="Z39" s="273">
        <v>17.6</v>
      </c>
      <c r="AA39" s="214">
        <v>18.9</v>
      </c>
      <c r="AB39" s="7"/>
      <c r="AC39" s="267">
        <v>12</v>
      </c>
      <c r="AD39" s="73">
        <v>0.3</v>
      </c>
      <c r="AE39" s="322">
        <v>0.1</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49818</v>
      </c>
      <c r="AY39" s="278">
        <v>4</v>
      </c>
      <c r="AZ39" s="279">
        <v>3.25</v>
      </c>
      <c r="BA39" s="275">
        <v>24.8</v>
      </c>
      <c r="BB39" s="279">
        <v>35</v>
      </c>
      <c r="BC39" s="275">
        <v>24</v>
      </c>
      <c r="BD39" s="275">
        <v>1785</v>
      </c>
      <c r="BE39" s="280">
        <v>12.27</v>
      </c>
      <c r="BF39" s="7"/>
      <c r="BG39" s="277">
        <v>24</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7323536</v>
      </c>
      <c r="D40" s="126">
        <f t="shared" si="0"/>
        <v>2.039</v>
      </c>
      <c r="E40" s="271">
        <v>3.6</v>
      </c>
      <c r="F40" s="126">
        <v>0.6</v>
      </c>
      <c r="G40" s="73" t="str">
        <f t="shared" si="1"/>
        <v>0.00</v>
      </c>
      <c r="H40" s="72">
        <v>3300</v>
      </c>
      <c r="I40" s="272">
        <v>5500</v>
      </c>
      <c r="J40" s="7"/>
      <c r="K40" s="62" t="s">
        <v>207</v>
      </c>
      <c r="L40" s="72">
        <v>72.7</v>
      </c>
      <c r="M40" s="266">
        <v>0</v>
      </c>
      <c r="N40" s="7"/>
      <c r="O40" s="281"/>
      <c r="P40" s="7"/>
      <c r="Q40" s="318">
        <v>25.2</v>
      </c>
      <c r="R40" s="73">
        <v>0.43</v>
      </c>
      <c r="S40" s="272">
        <v>14.4</v>
      </c>
      <c r="T40" s="7"/>
      <c r="U40" s="267">
        <v>7.2</v>
      </c>
      <c r="V40" s="268">
        <v>7.32</v>
      </c>
      <c r="W40" s="269">
        <v>7.12</v>
      </c>
      <c r="X40" s="7"/>
      <c r="Y40" s="212">
        <v>17.1</v>
      </c>
      <c r="Z40" s="273">
        <v>17.6</v>
      </c>
      <c r="AA40" s="214">
        <v>19.1</v>
      </c>
      <c r="AB40" s="7"/>
      <c r="AC40" s="267">
        <v>8</v>
      </c>
      <c r="AD40" s="321">
        <v>0.1</v>
      </c>
      <c r="AE40" s="322">
        <v>0.1</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7325522</v>
      </c>
      <c r="D41" s="126">
        <f t="shared" si="0"/>
        <v>1.986</v>
      </c>
      <c r="E41" s="271">
        <v>4.2</v>
      </c>
      <c r="F41" s="126">
        <v>0.6</v>
      </c>
      <c r="G41" s="73" t="str">
        <f t="shared" si="1"/>
        <v>0.00</v>
      </c>
      <c r="H41" s="72">
        <v>1000</v>
      </c>
      <c r="I41" s="272">
        <v>9750</v>
      </c>
      <c r="J41" s="7"/>
      <c r="K41" s="62" t="s">
        <v>207</v>
      </c>
      <c r="L41" s="72">
        <v>70.9</v>
      </c>
      <c r="M41" s="266">
        <v>0</v>
      </c>
      <c r="N41" s="7"/>
      <c r="O41" s="281"/>
      <c r="P41" s="7"/>
      <c r="Q41" s="318">
        <v>23.7</v>
      </c>
      <c r="R41" s="73">
        <v>0.41</v>
      </c>
      <c r="S41" s="272">
        <v>41</v>
      </c>
      <c r="T41" s="7"/>
      <c r="U41" s="267">
        <v>7.08</v>
      </c>
      <c r="V41" s="268">
        <v>7.45</v>
      </c>
      <c r="W41" s="269">
        <v>6.93</v>
      </c>
      <c r="X41" s="7"/>
      <c r="Y41" s="212">
        <v>18.2</v>
      </c>
      <c r="Z41" s="273">
        <v>17.8</v>
      </c>
      <c r="AA41" s="214">
        <v>19.3</v>
      </c>
      <c r="AB41" s="7"/>
      <c r="AC41" s="267">
        <v>5</v>
      </c>
      <c r="AD41" s="73">
        <v>0.1</v>
      </c>
      <c r="AE41" s="322">
        <v>0.1</v>
      </c>
      <c r="AF41" s="7"/>
      <c r="AG41" s="39">
        <f t="shared" si="2"/>
        <v>30</v>
      </c>
      <c r="AH41" s="7"/>
      <c r="AI41" s="275">
        <v>297</v>
      </c>
      <c r="AJ41" s="49">
        <f t="shared" si="3"/>
        <v>4919.282279999999</v>
      </c>
      <c r="AK41" s="275"/>
      <c r="AL41" s="49">
        <f t="shared" si="4"/>
      </c>
      <c r="AM41" s="275">
        <v>12</v>
      </c>
      <c r="AN41" s="49">
        <f t="shared" si="5"/>
        <v>198.75888</v>
      </c>
      <c r="AO41" s="49">
        <v>9</v>
      </c>
      <c r="AP41" s="7"/>
      <c r="AQ41" s="277">
        <v>326</v>
      </c>
      <c r="AR41" s="49">
        <f t="shared" si="6"/>
        <v>5399.61624</v>
      </c>
      <c r="AS41" s="275"/>
      <c r="AT41" s="49">
        <f t="shared" si="7"/>
      </c>
      <c r="AU41" s="275">
        <v>15</v>
      </c>
      <c r="AV41" s="49">
        <f t="shared" si="8"/>
        <v>248.4486</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7327567</v>
      </c>
      <c r="D42" s="127">
        <f t="shared" si="0"/>
        <v>2.045</v>
      </c>
      <c r="E42" s="282">
        <v>5.8</v>
      </c>
      <c r="F42" s="127">
        <v>0.7</v>
      </c>
      <c r="G42" s="147" t="str">
        <f t="shared" si="1"/>
        <v>0.00</v>
      </c>
      <c r="H42" s="136">
        <v>1500</v>
      </c>
      <c r="I42" s="137">
        <v>9750</v>
      </c>
      <c r="J42" s="7"/>
      <c r="K42" s="65" t="s">
        <v>207</v>
      </c>
      <c r="L42" s="136">
        <v>68.2</v>
      </c>
      <c r="M42" s="179">
        <v>0.01</v>
      </c>
      <c r="N42" s="7"/>
      <c r="O42" s="283"/>
      <c r="P42" s="7"/>
      <c r="Q42" s="178">
        <v>27.4</v>
      </c>
      <c r="R42" s="147">
        <v>0.58</v>
      </c>
      <c r="S42" s="137"/>
      <c r="T42" s="7"/>
      <c r="U42" s="182">
        <v>7.1</v>
      </c>
      <c r="V42" s="146">
        <v>6.39</v>
      </c>
      <c r="W42" s="183">
        <v>6.81</v>
      </c>
      <c r="X42" s="7"/>
      <c r="Y42" s="178">
        <v>18.5</v>
      </c>
      <c r="Z42" s="136">
        <v>18.4</v>
      </c>
      <c r="AA42" s="137">
        <v>20</v>
      </c>
      <c r="AB42" s="7"/>
      <c r="AC42" s="182">
        <v>5.5</v>
      </c>
      <c r="AD42" s="147">
        <v>1.5</v>
      </c>
      <c r="AE42" s="324">
        <v>0.1</v>
      </c>
      <c r="AF42" s="7"/>
      <c r="AG42" s="39">
        <f t="shared" si="2"/>
        <v>31</v>
      </c>
      <c r="AH42" s="7"/>
      <c r="AI42" s="40">
        <v>317</v>
      </c>
      <c r="AJ42" s="58">
        <f t="shared" si="3"/>
        <v>5406.5301</v>
      </c>
      <c r="AK42" s="40"/>
      <c r="AL42" s="58">
        <f t="shared" si="4"/>
      </c>
      <c r="AM42" s="40">
        <v>16</v>
      </c>
      <c r="AN42" s="58">
        <f t="shared" si="5"/>
        <v>272.8848</v>
      </c>
      <c r="AO42" s="58">
        <v>11</v>
      </c>
      <c r="AP42" s="7"/>
      <c r="AQ42" s="292">
        <v>360</v>
      </c>
      <c r="AR42" s="58">
        <f t="shared" si="6"/>
        <v>6139.907999999999</v>
      </c>
      <c r="AS42" s="40"/>
      <c r="AT42" s="58">
        <f t="shared" si="7"/>
      </c>
      <c r="AU42" s="40">
        <v>18</v>
      </c>
      <c r="AV42" s="58">
        <f t="shared" si="8"/>
        <v>306.9954</v>
      </c>
      <c r="AW42" s="7"/>
      <c r="AX42" s="292">
        <v>71097</v>
      </c>
      <c r="AY42" s="41">
        <v>3</v>
      </c>
      <c r="AZ42" s="293">
        <v>4.5</v>
      </c>
      <c r="BA42" s="40">
        <v>34.1</v>
      </c>
      <c r="BB42" s="293">
        <v>36</v>
      </c>
      <c r="BC42" s="40">
        <v>32</v>
      </c>
      <c r="BD42" s="40">
        <v>2295</v>
      </c>
      <c r="BE42" s="294">
        <v>12.41</v>
      </c>
      <c r="BF42" s="7"/>
      <c r="BG42" s="292">
        <v>32</v>
      </c>
      <c r="BH42" s="37" t="s">
        <v>211</v>
      </c>
      <c r="BI42" s="57" t="s">
        <v>212</v>
      </c>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94.3776150627615</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63786</v>
      </c>
      <c r="D44" s="187">
        <f>(IF(((SUM(D12:D42))=0)," ",(SUM(D12:D42))))</f>
        <v>63.786</v>
      </c>
      <c r="E44" s="158" t="s">
        <v>148</v>
      </c>
      <c r="F44" s="159" t="s">
        <v>148</v>
      </c>
      <c r="G44" s="186">
        <f>(SUM(G12:G42))</f>
        <v>0</v>
      </c>
      <c r="H44" s="150">
        <f>(IF(((SUM(H12:H42))=0)," ",(SUM(H12:H42))))</f>
        <v>77450</v>
      </c>
      <c r="I44" s="157">
        <f>(IF(((SUM(I12:I42))=0)," ",(SUM(I12:I42))))</f>
        <v>207200</v>
      </c>
      <c r="J44" s="7"/>
      <c r="K44" s="161" t="s">
        <v>148</v>
      </c>
      <c r="L44" s="162" t="s">
        <v>148</v>
      </c>
      <c r="M44" s="163">
        <f>(IF(((SUM(M12:M42))=0)," ",(SUM(M11:M42))))</f>
        <v>0.30000000000000004</v>
      </c>
      <c r="N44" s="7"/>
      <c r="O44" s="164">
        <f>(IF(((SUM(O12:O42))=0),"0.0",(SUM(O11:O42))))</f>
        <v>6</v>
      </c>
      <c r="P44" s="7"/>
      <c r="Q44" s="160">
        <f>(IF(((SUM(Q12:Q42))=0),"0",(SUM(Q11:Q42))))</f>
        <v>670.3000000000001</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553240</v>
      </c>
      <c r="AY44" s="162" t="s">
        <v>148</v>
      </c>
      <c r="AZ44" s="173">
        <f>(IF(((SUM(AZ12:AZ42))=0)," ",(SUM(AZ12:AZ42))))</f>
        <v>33.5</v>
      </c>
      <c r="BA44" s="160">
        <f>(IF(((SUM(BA12:BA42))=0)," ",(SUM(BA12:BA42))))</f>
        <v>269.7</v>
      </c>
      <c r="BB44" s="168" t="s">
        <v>148</v>
      </c>
      <c r="BC44" s="160">
        <f>(IF(((SUM(BC12:BC42))=0)," ",(SUM(BC12:BC42))))</f>
        <v>228</v>
      </c>
      <c r="BD44" s="150">
        <f>(IF(((SUM(BD12:BD42))=0)," ",(SUM(BD12:BD42))))</f>
        <v>16627.5</v>
      </c>
      <c r="BE44" s="171" t="s">
        <v>148</v>
      </c>
      <c r="BF44" s="7"/>
      <c r="BG44" s="160">
        <f>(IF(((SUM(BG12:BG42))=0)," ",(SUM(BG12:BG42))))</f>
        <v>228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2.361</v>
      </c>
      <c r="E45" s="176">
        <f>(IF((SUM(E12:E42))=0," ",(MAX(E12:E42))))</f>
        <v>5.8</v>
      </c>
      <c r="F45" s="177">
        <f>(IF((SUM(F12:F42))=0," ",(MAX(F12:F42))))</f>
        <v>0.8</v>
      </c>
      <c r="G45" s="176">
        <f>(MAX(G12:G42))</f>
        <v>0</v>
      </c>
      <c r="H45" s="136">
        <f>(IF((SUM(H12:H42))=0," ",(MAX(H12:H42))))</f>
        <v>10700</v>
      </c>
      <c r="I45" s="137">
        <f>(IF((SUM(I12:I42))=0," ",(MAX(I12:I42))))</f>
        <v>14850</v>
      </c>
      <c r="J45" s="7"/>
      <c r="K45" s="143" t="s">
        <v>148</v>
      </c>
      <c r="L45" s="146">
        <f>(IF((SUM(L12:L42))=0," ",(MAX(L12:L42))))</f>
        <v>74.8</v>
      </c>
      <c r="M45" s="179">
        <f>(IF((SUM(M12:M42))=0," ",(MAX(M12:M42))))</f>
        <v>0.06</v>
      </c>
      <c r="N45" s="7"/>
      <c r="O45" s="180" t="s">
        <v>148</v>
      </c>
      <c r="P45" s="7"/>
      <c r="Q45" s="181" t="s">
        <v>148</v>
      </c>
      <c r="R45" s="147">
        <f>(IF(((SUM(R12:R42))=0),"-",(MAX(R12:R42))))</f>
        <v>0.59</v>
      </c>
      <c r="S45" s="137">
        <f>(IF(((SUM(S12:S42))=0),"-",(MAX(S12:S42))))</f>
        <v>41</v>
      </c>
      <c r="T45" s="7"/>
      <c r="U45" s="182">
        <f>(IF((SUM(U12:U42))=0," ",(MAX(U12:U42))))</f>
        <v>7.45</v>
      </c>
      <c r="V45" s="146">
        <f>(IF((SUM(V12:V42))=0," ",(MAX(V12:V42))))</f>
        <v>8.2</v>
      </c>
      <c r="W45" s="183">
        <f>(IF((SUM(W12:W42))=0," ",(MAX(W12:W42))))</f>
        <v>7.12</v>
      </c>
      <c r="X45" s="7"/>
      <c r="Y45" s="178">
        <f>(IF((SUM(Y12:Y42))=0," ",(MAX(Y12:Y42))))</f>
        <v>18.5</v>
      </c>
      <c r="Z45" s="136">
        <f>(IF((SUM(Z12:Z42))=0," ",(MAX(Z12:Z42))))</f>
        <v>18.4</v>
      </c>
      <c r="AA45" s="137">
        <f>(IF((SUM(AA12:AA42))=0," ",(MAX(AA12:AA42))))</f>
        <v>20</v>
      </c>
      <c r="AB45" s="7"/>
      <c r="AC45" s="182">
        <f>(IF((SUM(AC12:AC42))=0," ",(MAX(AC12:AC42))))</f>
        <v>12</v>
      </c>
      <c r="AD45" s="147">
        <f>(IF((SUM(AD12:AD42))=0," ",(MAX(AD12:AD42))))</f>
        <v>1.5</v>
      </c>
      <c r="AE45" s="324">
        <f>(IF((COUNT(AE12:AE42))=0," ",(MAX(AE12:AE42))))</f>
        <v>0.1</v>
      </c>
      <c r="AF45" s="7"/>
      <c r="AG45" s="22" t="str">
        <f>($A45)</f>
        <v>Maximum</v>
      </c>
      <c r="AH45" s="7"/>
      <c r="AI45" s="136">
        <f aca="true" t="shared" si="9" ref="AI45:AO45">(IF((SUM(AI12:AI42))=0," ",(MAX(AI12:AI42))))</f>
        <v>331</v>
      </c>
      <c r="AJ45" s="136">
        <f t="shared" si="9"/>
        <v>5690.623860000001</v>
      </c>
      <c r="AK45" s="178">
        <f t="shared" si="9"/>
        <v>170</v>
      </c>
      <c r="AL45" s="137">
        <f t="shared" si="9"/>
        <v>3104.982</v>
      </c>
      <c r="AM45" s="178">
        <f t="shared" si="9"/>
        <v>16</v>
      </c>
      <c r="AN45" s="137">
        <f t="shared" si="9"/>
        <v>272.8848</v>
      </c>
      <c r="AO45" s="184">
        <f t="shared" si="9"/>
        <v>11</v>
      </c>
      <c r="AP45" s="7"/>
      <c r="AQ45" s="178">
        <f aca="true" t="shared" si="10" ref="AQ45:AV45">(IF((SUM(AQ12:AQ42))=0," ",(MAX(AQ12:AQ42))))</f>
        <v>360</v>
      </c>
      <c r="AR45" s="137">
        <f t="shared" si="10"/>
        <v>6139.907999999999</v>
      </c>
      <c r="AS45" s="178">
        <f t="shared" si="10"/>
        <v>84</v>
      </c>
      <c r="AT45" s="137">
        <f t="shared" si="10"/>
        <v>1449.1584</v>
      </c>
      <c r="AU45" s="178">
        <f t="shared" si="10"/>
        <v>19</v>
      </c>
      <c r="AV45" s="137">
        <f t="shared" si="10"/>
        <v>374.12406</v>
      </c>
      <c r="AW45" s="7"/>
      <c r="AX45" s="181" t="s">
        <v>148</v>
      </c>
      <c r="AY45" s="146">
        <f>(IF((SUM(AY12:AY42))=0," ",(MAX(AY12:AY42))))</f>
        <v>4</v>
      </c>
      <c r="AZ45" s="185" t="s">
        <v>148</v>
      </c>
      <c r="BA45" s="181" t="s">
        <v>148</v>
      </c>
      <c r="BB45" s="183">
        <f>(IF((SUM(BB12:BB42))=0," ",(MAX(BB12:BB42))))</f>
        <v>36</v>
      </c>
      <c r="BC45" s="181" t="s">
        <v>148</v>
      </c>
      <c r="BD45" s="142" t="s">
        <v>148</v>
      </c>
      <c r="BE45" s="179">
        <f>(IF((SUM(BE12:BE42))=0," ",(MAX(BE12:BE42))))</f>
        <v>12.43</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1.914</v>
      </c>
      <c r="E46" s="186">
        <f>(IF((SUM(E12:E42))=0," ",(MIN(E12:E42))))</f>
        <v>3.5</v>
      </c>
      <c r="F46" s="187">
        <f>(IF((SUM(F12:F42))=0," ",(MIN(F12:F42))))</f>
        <v>0.5</v>
      </c>
      <c r="G46" s="186">
        <f>(MIN(G12:G42))</f>
        <v>0</v>
      </c>
      <c r="H46" s="150">
        <f>(IF((SUM(H12:H42))=0," ",(MIN(H12:H42))))</f>
        <v>0</v>
      </c>
      <c r="I46" s="157">
        <f>(IF((SUM(I12:I42))=0," ",(MIN(I12:I42))))</f>
        <v>0</v>
      </c>
      <c r="J46" s="7"/>
      <c r="K46" s="161" t="s">
        <v>148</v>
      </c>
      <c r="L46" s="153">
        <f>(IF((SUM(L12:L42))=0," ",(MIN(L12:L42))))</f>
        <v>65.8</v>
      </c>
      <c r="M46" s="163">
        <f>(IF((SUM(M12:M42))=0," ",(MIN(M12:M42))))</f>
        <v>0</v>
      </c>
      <c r="N46" s="7"/>
      <c r="O46" s="188" t="s">
        <v>148</v>
      </c>
      <c r="P46" s="7"/>
      <c r="Q46" s="169" t="s">
        <v>148</v>
      </c>
      <c r="R46" s="152">
        <f>(IF(((SUM(R12:R42))=0),"-",(MIN(R12:R42))))</f>
        <v>0.4</v>
      </c>
      <c r="S46" s="157">
        <f>(IF(((SUM(S12:S42))=0),"-",(MIN(S12:S42))))</f>
        <v>1</v>
      </c>
      <c r="T46" s="7"/>
      <c r="U46" s="189">
        <f>(IF((SUM(U12:U42))=0," ",(MIN(U12:U42))))</f>
        <v>6.79</v>
      </c>
      <c r="V46" s="153">
        <f>(IF((SUM(V12:V42))=0," ",(MIN(V12:V42))))</f>
        <v>6.39</v>
      </c>
      <c r="W46" s="173">
        <f>(IF((SUM(W12:W42))=0," ",(MIN(W12:W42))))</f>
        <v>6.33</v>
      </c>
      <c r="X46" s="7"/>
      <c r="Y46" s="160">
        <f aca="true" t="shared" si="11" ref="Y46:AD46">(IF((SUM(Y12:Y42))=0," ",(MIN(Y12:Y42))))</f>
        <v>14.7</v>
      </c>
      <c r="Z46" s="150">
        <f t="shared" si="11"/>
        <v>15.7</v>
      </c>
      <c r="AA46" s="157">
        <f t="shared" si="11"/>
        <v>16.8</v>
      </c>
      <c r="AB46" s="7" t="str">
        <f t="shared" si="11"/>
        <v> </v>
      </c>
      <c r="AC46" s="189">
        <f t="shared" si="11"/>
        <v>2</v>
      </c>
      <c r="AD46" s="321">
        <f t="shared" si="11"/>
        <v>0.1</v>
      </c>
      <c r="AE46" s="322">
        <f>(IF((COUNT(AE12:AE42))=0," ",(MIN(AE12:AE42))))</f>
        <v>0.1</v>
      </c>
      <c r="AF46" s="7"/>
      <c r="AG46" s="22" t="str">
        <f>($A46)</f>
        <v>Minimum</v>
      </c>
      <c r="AH46" s="7"/>
      <c r="AI46" s="150">
        <f aca="true" t="shared" si="12" ref="AI46:AO46">(IF((SUM(AI12:AI42))=0," ",(MIN(AI12:AI42))))</f>
        <v>222</v>
      </c>
      <c r="AJ46" s="150">
        <f t="shared" si="12"/>
        <v>3812.19732</v>
      </c>
      <c r="AK46" s="160">
        <f t="shared" si="12"/>
        <v>129</v>
      </c>
      <c r="AL46" s="157">
        <f t="shared" si="12"/>
        <v>2318.2281000000003</v>
      </c>
      <c r="AM46" s="160">
        <f t="shared" si="12"/>
        <v>8</v>
      </c>
      <c r="AN46" s="157">
        <f t="shared" si="12"/>
        <v>137.37648000000002</v>
      </c>
      <c r="AO46" s="190">
        <f t="shared" si="12"/>
        <v>6</v>
      </c>
      <c r="AP46" s="7"/>
      <c r="AQ46" s="160">
        <f aca="true" t="shared" si="13" ref="AQ46:AV46">(IF((SUM(AQ12:AQ42))=0," ",(MIN(AQ12:AQ42))))</f>
        <v>206</v>
      </c>
      <c r="AR46" s="157">
        <f t="shared" si="13"/>
        <v>3709.16496</v>
      </c>
      <c r="AS46" s="160">
        <f t="shared" si="13"/>
        <v>71</v>
      </c>
      <c r="AT46" s="157">
        <f t="shared" si="13"/>
        <v>1219.2162600000001</v>
      </c>
      <c r="AU46" s="160">
        <f t="shared" si="13"/>
        <v>9</v>
      </c>
      <c r="AV46" s="157">
        <f t="shared" si="13"/>
        <v>170.3862</v>
      </c>
      <c r="AW46" s="7"/>
      <c r="AX46" s="169" t="s">
        <v>148</v>
      </c>
      <c r="AY46" s="153">
        <f>(IF((SUM(AY12:AY42))=0," ",(MIN(AY12:AY42))))</f>
        <v>2</v>
      </c>
      <c r="AZ46" s="168" t="s">
        <v>148</v>
      </c>
      <c r="BA46" s="169" t="s">
        <v>148</v>
      </c>
      <c r="BB46" s="173">
        <f>(IF((SUM(BB12:BB42))=0," ",(MIN(BB12:BB42))))</f>
        <v>31</v>
      </c>
      <c r="BC46" s="169" t="s">
        <v>148</v>
      </c>
      <c r="BD46" s="170" t="s">
        <v>148</v>
      </c>
      <c r="BE46" s="163">
        <f>(IF((SUM(BE12:BE42))=0," ",(MIN(BE12:BE42))))</f>
        <v>12.27</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2.0576129032258064</v>
      </c>
      <c r="E47" s="176">
        <f>(IF((SUM(E12:E42))=0," ",(AVERAGE(E12:E42))))</f>
        <v>3.8935483870967738</v>
      </c>
      <c r="F47" s="177">
        <f>(IF((SUM(F12:F42))=0," ",(AVERAGE(F12:F42))))</f>
        <v>0.6096774193548387</v>
      </c>
      <c r="G47" s="176" t="str">
        <f>(IF((SUM(G12:G42))=0,"0.000",(AVERAGE(G12:G42))))</f>
        <v>0.000</v>
      </c>
      <c r="H47" s="136">
        <f>(IF((SUM(H12:H42))=0," ",(AVERAGE(H12:H42))))</f>
        <v>2498.3870967741937</v>
      </c>
      <c r="I47" s="137">
        <f>(IF((SUM(I12:I42))=0," ",(AVERAGE(I12:I42))))</f>
        <v>6683.870967741936</v>
      </c>
      <c r="J47" s="7"/>
      <c r="K47" s="143" t="s">
        <v>148</v>
      </c>
      <c r="L47" s="146">
        <f>(IF((SUM(L12:L42))=0," ",(AVERAGE(L12:L42))))</f>
        <v>70.10967741935482</v>
      </c>
      <c r="M47" s="179">
        <f>(IF((SUM(M12:M42))=0," ",(AVERAGE(M12:M42))))</f>
        <v>0.009677419354838712</v>
      </c>
      <c r="N47" s="7"/>
      <c r="O47" s="180" t="s">
        <v>148</v>
      </c>
      <c r="P47" s="7"/>
      <c r="Q47" s="181" t="s">
        <v>148</v>
      </c>
      <c r="R47" s="191" t="s">
        <v>148</v>
      </c>
      <c r="S47" s="192" t="s">
        <v>148</v>
      </c>
      <c r="T47" s="7"/>
      <c r="U47" s="182">
        <f>(IF((SUM(U12:U42))=0," ",(AVERAGE(U12:U42))))</f>
        <v>7.191935483870968</v>
      </c>
      <c r="V47" s="146">
        <f>(IF((SUM(V12:V42))=0," ",(AVERAGE(V12:V42))))</f>
        <v>7.314516129032256</v>
      </c>
      <c r="W47" s="183">
        <f>(IF((SUM(W12:W42))=0," ",(AVERAGE(W12:W42))))</f>
        <v>6.81483870967742</v>
      </c>
      <c r="X47" s="7"/>
      <c r="Y47" s="178">
        <f>(IF((SUM(Y12:Y42))=0," ",(AVERAGE(Y12:Y42))))</f>
        <v>16.67096774193548</v>
      </c>
      <c r="Z47" s="136">
        <f>(IF((SUM(Z12:Z42))=0," ",(AVERAGE(Z12:Z42))))</f>
        <v>17.04516129032258</v>
      </c>
      <c r="AA47" s="137">
        <f>(IF((SUM(AA12:AA42))=0," ",(AVERAGE(AA12:AA42))))</f>
        <v>18.57741935483871</v>
      </c>
      <c r="AB47" s="7"/>
      <c r="AC47" s="182">
        <f>(IF((SUM(AC12:AC42))=0," ",(AVERAGE(AC12:AC42))))</f>
        <v>7.370967741935484</v>
      </c>
      <c r="AD47" s="147">
        <f>(IF((SUM(AD12:AD42))=0," ",(AVERAGE(AD12:AD42))))</f>
        <v>0.19130434782608696</v>
      </c>
      <c r="AE47" s="324">
        <f>(IF((COUNT(AE12:AE42))=0," ",(AVERAGE(AE12:AE42))))</f>
        <v>0.10000000000000005</v>
      </c>
      <c r="AF47" s="7"/>
      <c r="AG47" s="22" t="str">
        <f>($A47)</f>
        <v>Average</v>
      </c>
      <c r="AH47" s="7"/>
      <c r="AI47" s="136">
        <f aca="true" t="shared" si="14" ref="AI47:AO47">(IF((SUM(AI12:AI42))=0," ",(AVERAGE(AI12:AI42))))</f>
        <v>280.07142857142856</v>
      </c>
      <c r="AJ47" s="136">
        <f t="shared" si="14"/>
        <v>4932.894351428572</v>
      </c>
      <c r="AK47" s="178">
        <f t="shared" si="14"/>
        <v>149.75</v>
      </c>
      <c r="AL47" s="137">
        <f t="shared" si="14"/>
        <v>2621.164005</v>
      </c>
      <c r="AM47" s="178">
        <f t="shared" si="14"/>
        <v>11</v>
      </c>
      <c r="AN47" s="137">
        <f t="shared" si="14"/>
        <v>194.03367428571428</v>
      </c>
      <c r="AO47" s="184">
        <f t="shared" si="14"/>
        <v>8</v>
      </c>
      <c r="AP47" s="7"/>
      <c r="AQ47" s="178">
        <f aca="true" t="shared" si="15" ref="AQ47:AV47">(IF((SUM(AQ12:AQ42))=0," ",(AVERAGE(AQ12:AQ42))))</f>
        <v>273.14285714285717</v>
      </c>
      <c r="AR47" s="137">
        <f t="shared" si="15"/>
        <v>4795.678714285715</v>
      </c>
      <c r="AS47" s="178">
        <f t="shared" si="15"/>
        <v>78.5</v>
      </c>
      <c r="AT47" s="137">
        <f t="shared" si="15"/>
        <v>1374.5967150000001</v>
      </c>
      <c r="AU47" s="178">
        <f t="shared" si="15"/>
        <v>15.357142857142858</v>
      </c>
      <c r="AV47" s="137">
        <f t="shared" si="15"/>
        <v>271.21799142857145</v>
      </c>
      <c r="AW47" s="7"/>
      <c r="AX47" s="178">
        <f aca="true" t="shared" si="16" ref="AX47:BE47">(IF((SUM(AX12:AX42))=0," ",(AVERAGE(AX12:AX42))))</f>
        <v>61471.11111111111</v>
      </c>
      <c r="AY47" s="146">
        <f t="shared" si="16"/>
        <v>3.111111111111111</v>
      </c>
      <c r="AZ47" s="183">
        <f t="shared" si="16"/>
        <v>3.7222222222222223</v>
      </c>
      <c r="BA47" s="178">
        <f t="shared" si="16"/>
        <v>29.966666666666665</v>
      </c>
      <c r="BB47" s="183">
        <f t="shared" si="16"/>
        <v>32.333333333333336</v>
      </c>
      <c r="BC47" s="178">
        <f t="shared" si="16"/>
        <v>25.333333333333332</v>
      </c>
      <c r="BD47" s="136">
        <f t="shared" si="16"/>
        <v>1847.5</v>
      </c>
      <c r="BE47" s="179">
        <f t="shared" si="16"/>
        <v>12.354444444444443</v>
      </c>
      <c r="BF47" s="7"/>
      <c r="BG47" s="178">
        <f>(IF((SUM(BG12:BG42))=0," ",(AVERAGE(BG12:BG42))))</f>
        <v>25.333333333333332</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6.7090827967993185</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96.06653496989</v>
      </c>
      <c r="AO49" s="13"/>
      <c r="AP49" s="7"/>
      <c r="AQ49" s="13"/>
      <c r="AR49" s="13"/>
      <c r="AS49" s="338" t="s">
        <v>113</v>
      </c>
      <c r="AT49" s="339"/>
      <c r="AU49" s="148">
        <f>(IF(((SUM(AQ12:AQ42))=0)," ",(((AQ47-AU47)/AQ47)*100)))</f>
        <v>94.3776150627615</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verticalCentered="1"/>
  <pageMargins left="0.25" right="0.25" top="0.25" bottom="0.25" header="0.25" footer="0.25"/>
  <pageSetup fitToWidth="3" horizontalDpi="600" verticalDpi="600" orientation="landscape" paperSize="5" scale="61" r:id="rId1"/>
  <colBreaks count="2" manualBreakCount="2">
    <brk id="32" max="50" man="1"/>
    <brk id="62" max="50" man="1"/>
  </colBreaks>
</worksheet>
</file>

<file path=xl/worksheets/sheet8.xml><?xml version="1.0" encoding="utf-8"?>
<worksheet xmlns="http://schemas.openxmlformats.org/spreadsheetml/2006/main" xmlns:r="http://schemas.openxmlformats.org/officeDocument/2006/relationships">
  <dimension ref="A1:DF72"/>
  <sheetViews>
    <sheetView tabSelected="1"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34" sqref="C34"/>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204</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August</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August</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v>7327567</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v>7329923</v>
      </c>
      <c r="D12" s="126">
        <f aca="true" t="shared" si="0" ref="D12:D42">(IF(C12=0," ",((C12-C11)/1000)))</f>
        <v>2.356</v>
      </c>
      <c r="E12" s="128"/>
      <c r="F12" s="129"/>
      <c r="G12" s="73" t="str">
        <f aca="true" t="shared" si="1" ref="G12:G42">(IF(C12=0," ","0.00"))</f>
        <v>0.00</v>
      </c>
      <c r="H12" s="76"/>
      <c r="I12" s="77"/>
      <c r="J12" s="7"/>
      <c r="K12" s="78" t="s">
        <v>209</v>
      </c>
      <c r="L12" s="76"/>
      <c r="M12" s="79">
        <v>1.4</v>
      </c>
      <c r="N12" s="7"/>
      <c r="O12" s="80"/>
      <c r="P12" s="7"/>
      <c r="Q12" s="208"/>
      <c r="R12" s="201"/>
      <c r="S12" s="77"/>
      <c r="T12" s="7"/>
      <c r="U12" s="84"/>
      <c r="V12" s="85"/>
      <c r="W12" s="86"/>
      <c r="X12" s="7"/>
      <c r="Y12" s="81"/>
      <c r="Z12" s="87"/>
      <c r="AA12" s="83"/>
      <c r="AB12" s="7"/>
      <c r="AC12" s="84"/>
      <c r="AD12" s="82"/>
      <c r="AE12" s="88"/>
      <c r="AF12" s="7"/>
      <c r="AG12" s="39">
        <f aca="true" t="shared" si="2" ref="AG12:AG42">($A12)</f>
        <v>1</v>
      </c>
      <c r="AH12" s="7"/>
      <c r="AI12" s="89">
        <v>325</v>
      </c>
      <c r="AJ12" s="49">
        <f aca="true" t="shared" si="3" ref="AJ12:AJ42">IF(AI12=0,"",(D12*AI12*8.34))</f>
        <v>6385.937999999999</v>
      </c>
      <c r="AK12" s="89">
        <v>186</v>
      </c>
      <c r="AL12" s="49">
        <f aca="true" t="shared" si="4" ref="AL12:AL42">IF(AK12=0,"",(D12*AK12*8.34))</f>
        <v>3654.7214399999993</v>
      </c>
      <c r="AM12" s="89">
        <v>12</v>
      </c>
      <c r="AN12" s="49">
        <f aca="true" t="shared" si="5" ref="AN12:AN42">IF(AM12=0,"",(D12*AM12*8.34))</f>
        <v>235.78848</v>
      </c>
      <c r="AO12" s="90">
        <v>10</v>
      </c>
      <c r="AP12" s="7"/>
      <c r="AQ12" s="91">
        <v>354</v>
      </c>
      <c r="AR12" s="49">
        <f aca="true" t="shared" si="6" ref="AR12:AR42">IF(AQ12=0,"",(D12*AQ12*8.34))</f>
        <v>6955.76016</v>
      </c>
      <c r="AS12" s="89">
        <v>104</v>
      </c>
      <c r="AT12" s="49">
        <f aca="true" t="shared" si="7" ref="AT12:AT42">IF(AS12=0,"",(D12*AS12*8.34))</f>
        <v>2043.50016</v>
      </c>
      <c r="AU12" s="89">
        <v>19</v>
      </c>
      <c r="AV12" s="49">
        <f aca="true" t="shared" si="8" ref="AV12:AV42">IF(AU12=0,"",(D12*AU12*8.34))</f>
        <v>373.33176</v>
      </c>
      <c r="AW12" s="7"/>
      <c r="AX12" s="91"/>
      <c r="AY12" s="92"/>
      <c r="AZ12" s="93"/>
      <c r="BA12" s="89"/>
      <c r="BB12" s="93"/>
      <c r="BC12" s="89"/>
      <c r="BD12" s="89"/>
      <c r="BE12" s="94"/>
      <c r="BF12" s="7"/>
      <c r="BG12" s="91"/>
      <c r="BH12" s="75"/>
      <c r="BI12" s="95"/>
      <c r="BJ12" s="7"/>
      <c r="BK12" s="13"/>
      <c r="BL12" s="15"/>
      <c r="BM12" s="50" t="s">
        <v>116</v>
      </c>
      <c r="BN12" s="16"/>
      <c r="BO12" s="51" t="s">
        <v>129</v>
      </c>
      <c r="BP12" s="22"/>
      <c r="BQ12" s="149">
        <f>(IF(((SUM(AN12:AN42))=0)," ",(AVERAGE(AN12:AN42))))</f>
        <v>253.50978857142854</v>
      </c>
      <c r="BR12" s="149">
        <f>MAX(AN12:AN42)</f>
        <v>366.15936000000005</v>
      </c>
      <c r="BS12" s="22" t="s">
        <v>125</v>
      </c>
      <c r="BT12" s="22"/>
      <c r="BU12" s="149">
        <f>(IF(((SUM(AM12:AM42))=0)," ",(AVERAGE(AM12:AM42))))</f>
        <v>11.714285714285714</v>
      </c>
      <c r="BV12" s="52">
        <f>(CG23)</f>
        <v>13</v>
      </c>
      <c r="BW12" s="149">
        <f>MAX(AM12:AM42)</f>
        <v>15</v>
      </c>
      <c r="BX12" s="22" t="s">
        <v>127</v>
      </c>
      <c r="BY12" s="22"/>
      <c r="BZ12" s="221"/>
      <c r="CA12" s="197" t="s">
        <v>47</v>
      </c>
      <c r="CB12" s="22">
        <v>24</v>
      </c>
      <c r="CC12" s="125"/>
      <c r="CD12" s="7"/>
      <c r="CE12" s="20"/>
      <c r="CF12" s="16" t="s">
        <v>137</v>
      </c>
      <c r="CG12" s="297">
        <v>13</v>
      </c>
      <c r="CH12" s="297">
        <v>236</v>
      </c>
      <c r="CI12" s="149"/>
      <c r="CJ12" s="297">
        <v>17</v>
      </c>
      <c r="CK12" s="297">
        <v>309</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v>7332066</v>
      </c>
      <c r="D13" s="126">
        <f t="shared" si="0"/>
        <v>2.143</v>
      </c>
      <c r="E13" s="128"/>
      <c r="F13" s="129"/>
      <c r="G13" s="73" t="str">
        <f t="shared" si="1"/>
        <v>0.00</v>
      </c>
      <c r="H13" s="76"/>
      <c r="I13" s="77"/>
      <c r="J13" s="7"/>
      <c r="K13" s="78" t="s">
        <v>209</v>
      </c>
      <c r="L13" s="76"/>
      <c r="M13" s="79">
        <v>0.05</v>
      </c>
      <c r="N13" s="7"/>
      <c r="O13" s="97"/>
      <c r="P13" s="7"/>
      <c r="Q13" s="208"/>
      <c r="R13" s="201"/>
      <c r="S13" s="7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v>7334029</v>
      </c>
      <c r="D14" s="126">
        <f t="shared" si="0"/>
        <v>1.963</v>
      </c>
      <c r="E14" s="128"/>
      <c r="F14" s="129"/>
      <c r="G14" s="73" t="str">
        <f t="shared" si="1"/>
        <v>0.00</v>
      </c>
      <c r="H14" s="76"/>
      <c r="I14" s="77"/>
      <c r="J14" s="7"/>
      <c r="K14" s="78" t="s">
        <v>209</v>
      </c>
      <c r="L14" s="76"/>
      <c r="M14" s="79">
        <v>0.12</v>
      </c>
      <c r="N14" s="7"/>
      <c r="O14" s="97"/>
      <c r="P14" s="7"/>
      <c r="Q14" s="208"/>
      <c r="R14" s="201"/>
      <c r="S14" s="77"/>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f>(IF(((SUM(AM17:AM19))=0)," ",(AVERAGE(AM17:AM19))))</f>
        <v>12</v>
      </c>
      <c r="CH14" s="297">
        <f>(IF(((SUM(AN17:AN19))=0)," ",(AVERAGE(AN17:AN19))))</f>
        <v>240.58953999999997</v>
      </c>
      <c r="CI14" s="149"/>
      <c r="CJ14" s="297">
        <f>(IF(((SUM(AU17:AU19))=0)," ",(AVERAGE(AU17:AU19))))</f>
        <v>20.666666666666668</v>
      </c>
      <c r="CK14" s="297">
        <f>(IF(((SUM(AV17:AV19))=0)," ",(AVERAGE(AV17:AV19))))</f>
        <v>412.49917999999997</v>
      </c>
      <c r="CL14" s="63"/>
      <c r="CM14" s="298" t="e">
        <f>(AVERAGE(AE14:AE20))</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v>7336150</v>
      </c>
      <c r="D15" s="126">
        <f t="shared" si="0"/>
        <v>2.121</v>
      </c>
      <c r="E15" s="128"/>
      <c r="F15" s="129"/>
      <c r="G15" s="73" t="str">
        <f t="shared" si="1"/>
        <v>0.00</v>
      </c>
      <c r="H15" s="76"/>
      <c r="I15" s="77"/>
      <c r="J15" s="7"/>
      <c r="K15" s="78" t="s">
        <v>209</v>
      </c>
      <c r="L15" s="76"/>
      <c r="M15" s="79">
        <v>0</v>
      </c>
      <c r="N15" s="7"/>
      <c r="O15" s="97"/>
      <c r="P15" s="7"/>
      <c r="Q15" s="208"/>
      <c r="R15" s="201"/>
      <c r="S15" s="77">
        <v>4.1</v>
      </c>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v>7338296</v>
      </c>
      <c r="D16" s="127">
        <f t="shared" si="0"/>
        <v>2.146</v>
      </c>
      <c r="E16" s="130"/>
      <c r="F16" s="131"/>
      <c r="G16" s="147" t="str">
        <f t="shared" si="1"/>
        <v>0.00</v>
      </c>
      <c r="H16" s="101"/>
      <c r="I16" s="102"/>
      <c r="J16" s="7"/>
      <c r="K16" s="103" t="s">
        <v>207</v>
      </c>
      <c r="L16" s="101"/>
      <c r="M16" s="104">
        <v>0</v>
      </c>
      <c r="N16" s="7"/>
      <c r="O16" s="105"/>
      <c r="P16" s="7"/>
      <c r="Q16" s="121"/>
      <c r="R16" s="100"/>
      <c r="S16" s="102">
        <v>25.3</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f>(IF(((SUM(AM24:AM26))=0)," ",(AVERAGE(AM24:AM26))))</f>
        <v>11.333333333333334</v>
      </c>
      <c r="CH16" s="297">
        <f>(IF(((SUM(AN24:AN26))=0)," ",(AVERAGE(AN24:AN26))))</f>
        <v>272.33714000000003</v>
      </c>
      <c r="CI16" s="149"/>
      <c r="CJ16" s="297">
        <f>(IF(((SUM(AU24:AU26))=0)," ",(AVERAGE(AU24:AU26))))</f>
        <v>17</v>
      </c>
      <c r="CK16" s="297">
        <f>(IF(((SUM(AV24:AV26))=0)," ",(AVERAGE(AV24:AV26))))</f>
        <v>407.68422000000004</v>
      </c>
      <c r="CL16" s="63"/>
      <c r="CM16" s="298" t="e">
        <f>(AVERAGE(AE21:AE27))</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v>7340304</v>
      </c>
      <c r="D17" s="126">
        <f t="shared" si="0"/>
        <v>2.008</v>
      </c>
      <c r="E17" s="128"/>
      <c r="F17" s="129"/>
      <c r="G17" s="73" t="str">
        <f t="shared" si="1"/>
        <v>0.00</v>
      </c>
      <c r="H17" s="76"/>
      <c r="I17" s="77"/>
      <c r="J17" s="7"/>
      <c r="K17" s="78" t="s">
        <v>214</v>
      </c>
      <c r="L17" s="76"/>
      <c r="M17" s="79">
        <v>0.3</v>
      </c>
      <c r="N17" s="7"/>
      <c r="O17" s="97"/>
      <c r="P17" s="7"/>
      <c r="Q17" s="208"/>
      <c r="R17" s="201"/>
      <c r="S17" s="77">
        <v>2</v>
      </c>
      <c r="T17" s="7"/>
      <c r="U17" s="84"/>
      <c r="V17" s="85"/>
      <c r="W17" s="86"/>
      <c r="X17" s="7"/>
      <c r="Y17" s="81"/>
      <c r="Z17" s="87"/>
      <c r="AA17" s="83"/>
      <c r="AB17" s="7"/>
      <c r="AC17" s="84"/>
      <c r="AD17" s="82"/>
      <c r="AE17" s="88"/>
      <c r="AF17" s="7"/>
      <c r="AG17" s="39">
        <f t="shared" si="2"/>
        <v>6</v>
      </c>
      <c r="AH17" s="7"/>
      <c r="AI17" s="89">
        <v>257</v>
      </c>
      <c r="AJ17" s="49">
        <f t="shared" si="3"/>
        <v>4303.90704</v>
      </c>
      <c r="AK17" s="89"/>
      <c r="AL17" s="49">
        <f t="shared" si="4"/>
      </c>
      <c r="AM17" s="89">
        <v>11</v>
      </c>
      <c r="AN17" s="49">
        <f t="shared" si="5"/>
        <v>184.21392</v>
      </c>
      <c r="AO17" s="98">
        <v>9</v>
      </c>
      <c r="AP17" s="7"/>
      <c r="AQ17" s="91">
        <v>246</v>
      </c>
      <c r="AR17" s="49">
        <f t="shared" si="6"/>
        <v>4119.69312</v>
      </c>
      <c r="AS17" s="89"/>
      <c r="AT17" s="49">
        <f t="shared" si="7"/>
      </c>
      <c r="AU17" s="89">
        <v>19</v>
      </c>
      <c r="AV17" s="49">
        <f t="shared" si="8"/>
        <v>318.18768</v>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v>7342407</v>
      </c>
      <c r="D18" s="126">
        <f t="shared" si="0"/>
        <v>2.103</v>
      </c>
      <c r="E18" s="128"/>
      <c r="F18" s="129"/>
      <c r="G18" s="73" t="str">
        <f t="shared" si="1"/>
        <v>0.00</v>
      </c>
      <c r="H18" s="76"/>
      <c r="I18" s="77"/>
      <c r="J18" s="7"/>
      <c r="K18" s="78" t="s">
        <v>214</v>
      </c>
      <c r="L18" s="76"/>
      <c r="M18" s="79">
        <v>0</v>
      </c>
      <c r="N18" s="7"/>
      <c r="O18" s="97"/>
      <c r="P18" s="7"/>
      <c r="Q18" s="208"/>
      <c r="R18" s="201"/>
      <c r="S18" s="77"/>
      <c r="T18" s="7"/>
      <c r="U18" s="84"/>
      <c r="V18" s="85"/>
      <c r="W18" s="86"/>
      <c r="X18" s="7"/>
      <c r="Y18" s="81"/>
      <c r="Z18" s="87"/>
      <c r="AA18" s="83"/>
      <c r="AB18" s="7"/>
      <c r="AC18" s="84"/>
      <c r="AD18" s="82"/>
      <c r="AE18" s="88"/>
      <c r="AF18" s="7"/>
      <c r="AG18" s="39">
        <f t="shared" si="2"/>
        <v>7</v>
      </c>
      <c r="AH18" s="7"/>
      <c r="AI18" s="89">
        <v>324</v>
      </c>
      <c r="AJ18" s="49">
        <f t="shared" si="3"/>
        <v>5682.64248</v>
      </c>
      <c r="AK18" s="89"/>
      <c r="AL18" s="49">
        <f t="shared" si="4"/>
      </c>
      <c r="AM18" s="89">
        <v>10</v>
      </c>
      <c r="AN18" s="49">
        <f t="shared" si="5"/>
        <v>175.3902</v>
      </c>
      <c r="AO18" s="98">
        <v>7</v>
      </c>
      <c r="AP18" s="7"/>
      <c r="AQ18" s="91">
        <v>314</v>
      </c>
      <c r="AR18" s="49">
        <f t="shared" si="6"/>
        <v>5507.252280000001</v>
      </c>
      <c r="AS18" s="89"/>
      <c r="AT18" s="49">
        <f t="shared" si="7"/>
      </c>
      <c r="AU18" s="89">
        <v>18</v>
      </c>
      <c r="AV18" s="49">
        <f t="shared" si="8"/>
        <v>315.70236000000006</v>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(IF(((SUM(AM31:AM33))=0)," ",(AVERAGE(AM31:AM33))))</f>
        <v> </v>
      </c>
      <c r="CH18" s="297" t="str">
        <f>(IF(((SUM(AN31:AN33))=0)," ",(AVERAGE(AN31:AN33))))</f>
        <v> </v>
      </c>
      <c r="CI18" s="149"/>
      <c r="CJ18" s="297">
        <f>(IF(((SUM(AU31:AU33))=0)," ",(AVERAGE(AU31:AU33))))</f>
        <v>20</v>
      </c>
      <c r="CK18" s="297">
        <f>(IF(((SUM(AV31:AV33))=0)," ",(AVERAGE(AV31:AV33))))</f>
        <v>391.57133999999996</v>
      </c>
      <c r="CL18" s="22"/>
      <c r="CM18" s="298" t="e">
        <f>(AVERAGE(AE28:AE34))</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v>7345302</v>
      </c>
      <c r="D19" s="126">
        <f t="shared" si="0"/>
        <v>2.895</v>
      </c>
      <c r="E19" s="128"/>
      <c r="F19" s="129"/>
      <c r="G19" s="73" t="str">
        <f t="shared" si="1"/>
        <v>0.00</v>
      </c>
      <c r="H19" s="76"/>
      <c r="I19" s="77"/>
      <c r="J19" s="7"/>
      <c r="K19" s="78" t="s">
        <v>208</v>
      </c>
      <c r="L19" s="76"/>
      <c r="M19" s="79">
        <v>0.85</v>
      </c>
      <c r="N19" s="7"/>
      <c r="O19" s="97"/>
      <c r="P19" s="7"/>
      <c r="Q19" s="208"/>
      <c r="R19" s="201"/>
      <c r="S19" s="77"/>
      <c r="T19" s="7"/>
      <c r="U19" s="84"/>
      <c r="V19" s="85"/>
      <c r="W19" s="86"/>
      <c r="X19" s="7"/>
      <c r="Y19" s="81"/>
      <c r="Z19" s="87"/>
      <c r="AA19" s="83"/>
      <c r="AB19" s="7"/>
      <c r="AC19" s="84"/>
      <c r="AD19" s="82"/>
      <c r="AE19" s="88"/>
      <c r="AF19" s="7"/>
      <c r="AG19" s="39">
        <f t="shared" si="2"/>
        <v>8</v>
      </c>
      <c r="AH19" s="7"/>
      <c r="AI19" s="89">
        <v>224</v>
      </c>
      <c r="AJ19" s="49">
        <f t="shared" si="3"/>
        <v>5408.3232</v>
      </c>
      <c r="AK19" s="89">
        <v>164</v>
      </c>
      <c r="AL19" s="49">
        <f t="shared" si="4"/>
        <v>3959.6652000000004</v>
      </c>
      <c r="AM19" s="89">
        <v>15</v>
      </c>
      <c r="AN19" s="49">
        <f t="shared" si="5"/>
        <v>362.1645</v>
      </c>
      <c r="AO19" s="98">
        <v>11</v>
      </c>
      <c r="AP19" s="7"/>
      <c r="AQ19" s="91">
        <v>276</v>
      </c>
      <c r="AR19" s="49">
        <f t="shared" si="6"/>
        <v>6663.8268</v>
      </c>
      <c r="AS19" s="89">
        <v>101</v>
      </c>
      <c r="AT19" s="49">
        <f t="shared" si="7"/>
        <v>2438.5742999999998</v>
      </c>
      <c r="AU19" s="89">
        <v>25</v>
      </c>
      <c r="AV19" s="49">
        <f t="shared" si="8"/>
        <v>603.6075</v>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v>7348500</v>
      </c>
      <c r="D20" s="126">
        <f t="shared" si="0"/>
        <v>3.198</v>
      </c>
      <c r="E20" s="128"/>
      <c r="F20" s="129"/>
      <c r="G20" s="73" t="str">
        <f t="shared" si="1"/>
        <v>0.00</v>
      </c>
      <c r="H20" s="76"/>
      <c r="I20" s="77"/>
      <c r="J20" s="7"/>
      <c r="K20" s="78" t="s">
        <v>207</v>
      </c>
      <c r="L20" s="76"/>
      <c r="M20" s="79">
        <v>0</v>
      </c>
      <c r="N20" s="7"/>
      <c r="O20" s="97"/>
      <c r="P20" s="7"/>
      <c r="Q20" s="208"/>
      <c r="R20" s="201"/>
      <c r="S20" s="7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(IF(((SUM(AM38:AM40))=0)," ",(AVERAGE(AM38:AM40))))</f>
        <v> </v>
      </c>
      <c r="CH20" s="297" t="str">
        <f>(IF(((SUM(AN38:AN40))=0)," ",(AVERAGE(AN38:AN40))))</f>
        <v> </v>
      </c>
      <c r="CI20" s="149"/>
      <c r="CJ20" s="297" t="str">
        <f>(IF(((SUM(AU38:AU40))=0)," ",(AVERAGE(AU38:AU40))))</f>
        <v> </v>
      </c>
      <c r="CK20" s="297" t="str">
        <f>(IF(((SUM(AV38:AV40))=0)," ",(AVERAGE(AV38:AV40))))</f>
        <v> </v>
      </c>
      <c r="CL20" s="22"/>
      <c r="CM20" s="298" t="e">
        <f>(AVERAGE(AE35:AE41))</f>
        <v>#DIV/0!</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v>7351151</v>
      </c>
      <c r="D21" s="127">
        <f t="shared" si="0"/>
        <v>2.651</v>
      </c>
      <c r="E21" s="130"/>
      <c r="F21" s="131"/>
      <c r="G21" s="147" t="str">
        <f t="shared" si="1"/>
        <v>0.00</v>
      </c>
      <c r="H21" s="101"/>
      <c r="I21" s="102"/>
      <c r="J21" s="7"/>
      <c r="K21" s="103" t="s">
        <v>209</v>
      </c>
      <c r="L21" s="101"/>
      <c r="M21" s="104">
        <v>0</v>
      </c>
      <c r="N21" s="7"/>
      <c r="O21" s="105"/>
      <c r="P21" s="7"/>
      <c r="Q21" s="121"/>
      <c r="R21" s="100"/>
      <c r="S21" s="102"/>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v>7353674</v>
      </c>
      <c r="D22" s="126">
        <f t="shared" si="0"/>
        <v>2.523</v>
      </c>
      <c r="E22" s="128"/>
      <c r="F22" s="129"/>
      <c r="G22" s="73" t="str">
        <f t="shared" si="1"/>
        <v>0.00</v>
      </c>
      <c r="H22" s="76"/>
      <c r="I22" s="77"/>
      <c r="J22" s="7"/>
      <c r="K22" s="78" t="s">
        <v>209</v>
      </c>
      <c r="L22" s="76"/>
      <c r="M22" s="79"/>
      <c r="N22" s="7"/>
      <c r="O22" s="97"/>
      <c r="P22" s="7"/>
      <c r="Q22" s="208"/>
      <c r="R22" s="201"/>
      <c r="S22" s="77">
        <v>1</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f>(IF(((SUM(AV12:AV42))=0)," ",(AVERAGE(AV12:AV42))))</f>
        <v>400.85959800000006</v>
      </c>
      <c r="BR22" s="149">
        <f>MAX(AV12:AV42)</f>
        <v>603.6075</v>
      </c>
      <c r="BS22" s="22" t="s">
        <v>125</v>
      </c>
      <c r="BT22" s="22"/>
      <c r="BU22" s="149">
        <f>(IF(((SUM(AU12:AU42))=0)," ",(AVERAGE(AU12:AU42))))</f>
        <v>19.2</v>
      </c>
      <c r="BV22" s="52">
        <f>(CJ23)</f>
        <v>20.666666666666668</v>
      </c>
      <c r="BW22" s="149">
        <f>MAX(AU12:AU42)</f>
        <v>27</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v>7356322</v>
      </c>
      <c r="D23" s="126">
        <f t="shared" si="0"/>
        <v>2.648</v>
      </c>
      <c r="E23" s="128"/>
      <c r="F23" s="129"/>
      <c r="G23" s="73" t="str">
        <f t="shared" si="1"/>
        <v>0.00</v>
      </c>
      <c r="H23" s="76"/>
      <c r="I23" s="77"/>
      <c r="J23" s="7"/>
      <c r="K23" s="78" t="s">
        <v>208</v>
      </c>
      <c r="L23" s="76"/>
      <c r="M23" s="79"/>
      <c r="N23" s="7"/>
      <c r="O23" s="97"/>
      <c r="P23" s="7"/>
      <c r="Q23" s="208"/>
      <c r="R23" s="201"/>
      <c r="S23" s="77">
        <v>387.3</v>
      </c>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v>
      </c>
      <c r="CH23" s="149">
        <f>(IF(((SUM(CH12:CH20))=0)," ",(MAX(CH12:CH20))))</f>
        <v>272.33714000000003</v>
      </c>
      <c r="CI23" s="149"/>
      <c r="CJ23" s="149">
        <f>(IF(((SUM(CJ12:CJ20))=0)," ",(MAX(CJ12:CJ20))))</f>
        <v>20.666666666666668</v>
      </c>
      <c r="CK23" s="149">
        <f>(IF(((SUM(CK12:CK20))=0)," ",(MAX(CK12:CK20))))</f>
        <v>412.49917999999997</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v>7359458</v>
      </c>
      <c r="D24" s="126">
        <f t="shared" si="0"/>
        <v>3.136</v>
      </c>
      <c r="E24" s="128"/>
      <c r="F24" s="129"/>
      <c r="G24" s="73" t="str">
        <f t="shared" si="1"/>
        <v>0.00</v>
      </c>
      <c r="H24" s="76"/>
      <c r="I24" s="77"/>
      <c r="J24" s="7"/>
      <c r="K24" s="78" t="s">
        <v>207</v>
      </c>
      <c r="L24" s="76"/>
      <c r="M24" s="79"/>
      <c r="N24" s="7"/>
      <c r="O24" s="97"/>
      <c r="P24" s="7"/>
      <c r="Q24" s="208"/>
      <c r="R24" s="201"/>
      <c r="S24" s="77">
        <v>10.9</v>
      </c>
      <c r="T24" s="7"/>
      <c r="U24" s="84"/>
      <c r="V24" s="85"/>
      <c r="W24" s="86"/>
      <c r="X24" s="7"/>
      <c r="Y24" s="81"/>
      <c r="Z24" s="87"/>
      <c r="AA24" s="83"/>
      <c r="AB24" s="7"/>
      <c r="AC24" s="84"/>
      <c r="AD24" s="82"/>
      <c r="AE24" s="88"/>
      <c r="AF24" s="7"/>
      <c r="AG24" s="39">
        <f t="shared" si="2"/>
        <v>13</v>
      </c>
      <c r="AH24" s="7"/>
      <c r="AI24" s="89">
        <v>176</v>
      </c>
      <c r="AJ24" s="49">
        <f t="shared" si="3"/>
        <v>4603.14624</v>
      </c>
      <c r="AK24" s="89"/>
      <c r="AL24" s="49">
        <f t="shared" si="4"/>
      </c>
      <c r="AM24" s="89">
        <v>14</v>
      </c>
      <c r="AN24" s="49">
        <f t="shared" si="5"/>
        <v>366.15936000000005</v>
      </c>
      <c r="AO24" s="98">
        <v>11</v>
      </c>
      <c r="AP24" s="7"/>
      <c r="AQ24" s="91">
        <v>186</v>
      </c>
      <c r="AR24" s="49">
        <f t="shared" si="6"/>
        <v>4864.68864</v>
      </c>
      <c r="AS24" s="89"/>
      <c r="AT24" s="49">
        <f t="shared" si="7"/>
      </c>
      <c r="AU24" s="89">
        <v>20</v>
      </c>
      <c r="AV24" s="49">
        <f t="shared" si="8"/>
        <v>523.0848</v>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v>7362233</v>
      </c>
      <c r="D25" s="126">
        <f t="shared" si="0"/>
        <v>2.775</v>
      </c>
      <c r="E25" s="128"/>
      <c r="F25" s="129"/>
      <c r="G25" s="73" t="str">
        <f t="shared" si="1"/>
        <v>0.00</v>
      </c>
      <c r="H25" s="76"/>
      <c r="I25" s="77"/>
      <c r="J25" s="7"/>
      <c r="K25" s="78" t="s">
        <v>207</v>
      </c>
      <c r="L25" s="76"/>
      <c r="M25" s="79"/>
      <c r="N25" s="7"/>
      <c r="O25" s="97"/>
      <c r="P25" s="7"/>
      <c r="Q25" s="208"/>
      <c r="R25" s="201"/>
      <c r="S25" s="77"/>
      <c r="T25" s="7"/>
      <c r="U25" s="84"/>
      <c r="V25" s="85"/>
      <c r="W25" s="86"/>
      <c r="X25" s="7"/>
      <c r="Y25" s="81"/>
      <c r="Z25" s="87"/>
      <c r="AA25" s="83"/>
      <c r="AB25" s="7"/>
      <c r="AC25" s="84"/>
      <c r="AD25" s="82"/>
      <c r="AE25" s="88"/>
      <c r="AF25" s="7"/>
      <c r="AG25" s="39">
        <f t="shared" si="2"/>
        <v>14</v>
      </c>
      <c r="AH25" s="7"/>
      <c r="AI25" s="89">
        <v>176</v>
      </c>
      <c r="AJ25" s="49">
        <f t="shared" si="3"/>
        <v>4073.256</v>
      </c>
      <c r="AK25" s="89"/>
      <c r="AL25" s="49">
        <f t="shared" si="4"/>
      </c>
      <c r="AM25" s="89">
        <v>9</v>
      </c>
      <c r="AN25" s="49">
        <f t="shared" si="5"/>
        <v>208.29149999999998</v>
      </c>
      <c r="AO25" s="98">
        <v>6</v>
      </c>
      <c r="AP25" s="7"/>
      <c r="AQ25" s="91">
        <v>178</v>
      </c>
      <c r="AR25" s="49">
        <f t="shared" si="6"/>
        <v>4119.543</v>
      </c>
      <c r="AS25" s="89"/>
      <c r="AT25" s="49">
        <f t="shared" si="7"/>
      </c>
      <c r="AU25" s="89">
        <v>15</v>
      </c>
      <c r="AV25" s="49">
        <f t="shared" si="8"/>
        <v>347.1525</v>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v>7364877</v>
      </c>
      <c r="D26" s="127">
        <f t="shared" si="0"/>
        <v>2.644</v>
      </c>
      <c r="E26" s="130"/>
      <c r="F26" s="131"/>
      <c r="G26" s="147" t="str">
        <f t="shared" si="1"/>
        <v>0.00</v>
      </c>
      <c r="H26" s="101"/>
      <c r="I26" s="102"/>
      <c r="J26" s="7"/>
      <c r="K26" s="103" t="s">
        <v>209</v>
      </c>
      <c r="L26" s="101"/>
      <c r="M26" s="104"/>
      <c r="N26" s="7"/>
      <c r="O26" s="105"/>
      <c r="P26" s="7"/>
      <c r="Q26" s="121"/>
      <c r="R26" s="100"/>
      <c r="S26" s="102"/>
      <c r="T26" s="7"/>
      <c r="U26" s="106"/>
      <c r="V26" s="107"/>
      <c r="W26" s="108"/>
      <c r="X26" s="7"/>
      <c r="Y26" s="109"/>
      <c r="Z26" s="110"/>
      <c r="AA26" s="111"/>
      <c r="AB26" s="7"/>
      <c r="AC26" s="106"/>
      <c r="AD26" s="112"/>
      <c r="AE26" s="113"/>
      <c r="AF26" s="7"/>
      <c r="AG26" s="39">
        <f t="shared" si="2"/>
        <v>15</v>
      </c>
      <c r="AH26" s="7"/>
      <c r="AI26" s="114">
        <v>195</v>
      </c>
      <c r="AJ26" s="58">
        <f t="shared" si="3"/>
        <v>4299.9372</v>
      </c>
      <c r="AK26" s="114">
        <v>142</v>
      </c>
      <c r="AL26" s="58">
        <f t="shared" si="4"/>
        <v>3131.2363200000004</v>
      </c>
      <c r="AM26" s="114">
        <v>11</v>
      </c>
      <c r="AN26" s="58">
        <f t="shared" si="5"/>
        <v>242.56056</v>
      </c>
      <c r="AO26" s="115">
        <v>7</v>
      </c>
      <c r="AP26" s="7"/>
      <c r="AQ26" s="116">
        <v>194</v>
      </c>
      <c r="AR26" s="58">
        <f t="shared" si="6"/>
        <v>4277.88624</v>
      </c>
      <c r="AS26" s="114">
        <v>71</v>
      </c>
      <c r="AT26" s="58">
        <f t="shared" si="7"/>
        <v>1565.6181600000002</v>
      </c>
      <c r="AU26" s="114">
        <v>16</v>
      </c>
      <c r="AV26" s="58">
        <f t="shared" si="8"/>
        <v>352.81536</v>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v>7367578</v>
      </c>
      <c r="D27" s="126">
        <f t="shared" si="0"/>
        <v>2.701</v>
      </c>
      <c r="E27" s="128"/>
      <c r="F27" s="129"/>
      <c r="G27" s="73" t="str">
        <f t="shared" si="1"/>
        <v>0.00</v>
      </c>
      <c r="H27" s="76"/>
      <c r="I27" s="77"/>
      <c r="J27" s="7"/>
      <c r="K27" s="78" t="s">
        <v>209</v>
      </c>
      <c r="L27" s="76"/>
      <c r="M27" s="79"/>
      <c r="N27" s="7"/>
      <c r="O27" s="97"/>
      <c r="P27" s="7"/>
      <c r="Q27" s="208"/>
      <c r="R27" s="201"/>
      <c r="S27" s="7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v>7370040</v>
      </c>
      <c r="D28" s="126">
        <f t="shared" si="0"/>
        <v>2.462</v>
      </c>
      <c r="E28" s="128"/>
      <c r="F28" s="129"/>
      <c r="G28" s="73" t="str">
        <f t="shared" si="1"/>
        <v>0.00</v>
      </c>
      <c r="H28" s="76"/>
      <c r="I28" s="77"/>
      <c r="J28" s="7"/>
      <c r="K28" s="78" t="s">
        <v>207</v>
      </c>
      <c r="L28" s="76"/>
      <c r="M28" s="79"/>
      <c r="N28" s="7"/>
      <c r="O28" s="97"/>
      <c r="P28" s="7"/>
      <c r="Q28" s="208"/>
      <c r="R28" s="201"/>
      <c r="S28" s="7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v>7372414</v>
      </c>
      <c r="D29" s="126">
        <f t="shared" si="0"/>
        <v>2.374</v>
      </c>
      <c r="E29" s="128"/>
      <c r="F29" s="129"/>
      <c r="G29" s="73" t="str">
        <f t="shared" si="1"/>
        <v>0.00</v>
      </c>
      <c r="H29" s="76"/>
      <c r="I29" s="77"/>
      <c r="J29" s="7"/>
      <c r="K29" s="78" t="s">
        <v>207</v>
      </c>
      <c r="L29" s="76"/>
      <c r="M29" s="79"/>
      <c r="N29" s="7"/>
      <c r="O29" s="97"/>
      <c r="P29" s="7"/>
      <c r="Q29" s="208"/>
      <c r="R29" s="201"/>
      <c r="S29" s="7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v>7374960</v>
      </c>
      <c r="D30" s="126">
        <f t="shared" si="0"/>
        <v>2.546</v>
      </c>
      <c r="E30" s="128"/>
      <c r="F30" s="129"/>
      <c r="G30" s="73" t="str">
        <f t="shared" si="1"/>
        <v>0.00</v>
      </c>
      <c r="H30" s="76"/>
      <c r="I30" s="77"/>
      <c r="J30" s="7"/>
      <c r="K30" s="78" t="s">
        <v>209</v>
      </c>
      <c r="L30" s="76"/>
      <c r="M30" s="79"/>
      <c r="N30" s="7"/>
      <c r="O30" s="97"/>
      <c r="P30" s="7"/>
      <c r="Q30" s="208"/>
      <c r="R30" s="201"/>
      <c r="S30" s="77">
        <v>99</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v>7377361</v>
      </c>
      <c r="D31" s="127">
        <f t="shared" si="0"/>
        <v>2.401</v>
      </c>
      <c r="E31" s="130"/>
      <c r="F31" s="131"/>
      <c r="G31" s="147" t="str">
        <f t="shared" si="1"/>
        <v>0.00</v>
      </c>
      <c r="H31" s="101"/>
      <c r="I31" s="102"/>
      <c r="J31" s="7"/>
      <c r="K31" s="103" t="s">
        <v>207</v>
      </c>
      <c r="L31" s="101"/>
      <c r="M31" s="104"/>
      <c r="N31" s="7"/>
      <c r="O31" s="105"/>
      <c r="P31" s="7"/>
      <c r="Q31" s="121"/>
      <c r="R31" s="100"/>
      <c r="S31" s="102">
        <v>33.6</v>
      </c>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v>250</v>
      </c>
      <c r="AR31" s="58">
        <f t="shared" si="6"/>
        <v>5006.085</v>
      </c>
      <c r="AS31" s="114"/>
      <c r="AT31" s="58">
        <f t="shared" si="7"/>
      </c>
      <c r="AU31" s="114">
        <v>13</v>
      </c>
      <c r="AV31" s="58">
        <f t="shared" si="8"/>
        <v>260.31642</v>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v>7379873</v>
      </c>
      <c r="D32" s="126">
        <f t="shared" si="0"/>
        <v>2.512</v>
      </c>
      <c r="E32" s="128"/>
      <c r="F32" s="129"/>
      <c r="G32" s="73" t="str">
        <f t="shared" si="1"/>
        <v>0.00</v>
      </c>
      <c r="H32" s="76"/>
      <c r="I32" s="77"/>
      <c r="J32" s="7"/>
      <c r="K32" s="78" t="s">
        <v>207</v>
      </c>
      <c r="L32" s="76"/>
      <c r="M32" s="79"/>
      <c r="N32" s="7"/>
      <c r="O32" s="97"/>
      <c r="P32" s="7"/>
      <c r="Q32" s="208"/>
      <c r="R32" s="201"/>
      <c r="S32" s="77">
        <v>5.2</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v>254</v>
      </c>
      <c r="AR32" s="49">
        <f t="shared" si="6"/>
        <v>5321.32032</v>
      </c>
      <c r="AS32" s="89"/>
      <c r="AT32" s="49">
        <f t="shared" si="7"/>
      </c>
      <c r="AU32" s="89">
        <v>20</v>
      </c>
      <c r="AV32" s="49">
        <f t="shared" si="8"/>
        <v>419.0016</v>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v>7382073</v>
      </c>
      <c r="D33" s="126">
        <f t="shared" si="0"/>
        <v>2.2</v>
      </c>
      <c r="E33" s="128"/>
      <c r="F33" s="129"/>
      <c r="G33" s="73" t="str">
        <f t="shared" si="1"/>
        <v>0.00</v>
      </c>
      <c r="H33" s="76"/>
      <c r="I33" s="77"/>
      <c r="J33" s="7"/>
      <c r="K33" s="78" t="s">
        <v>207</v>
      </c>
      <c r="L33" s="76"/>
      <c r="M33" s="79"/>
      <c r="N33" s="7"/>
      <c r="O33" s="97"/>
      <c r="P33" s="7"/>
      <c r="Q33" s="208"/>
      <c r="R33" s="201"/>
      <c r="S33" s="7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v>328</v>
      </c>
      <c r="AR33" s="49">
        <f t="shared" si="6"/>
        <v>6018.144</v>
      </c>
      <c r="AS33" s="89">
        <v>100</v>
      </c>
      <c r="AT33" s="49">
        <f t="shared" si="7"/>
        <v>1834.8000000000002</v>
      </c>
      <c r="AU33" s="89">
        <v>27</v>
      </c>
      <c r="AV33" s="49">
        <f t="shared" si="8"/>
        <v>495.396</v>
      </c>
      <c r="AW33" s="7"/>
      <c r="AX33" s="91"/>
      <c r="AY33" s="92"/>
      <c r="AZ33" s="93"/>
      <c r="BA33" s="89"/>
      <c r="BB33" s="93"/>
      <c r="BC33" s="89"/>
      <c r="BD33" s="89"/>
      <c r="BE33" s="94"/>
      <c r="BF33" s="7"/>
      <c r="BG33" s="91"/>
      <c r="BH33" s="75"/>
      <c r="BI33" s="95"/>
      <c r="BJ33" s="7"/>
      <c r="BK33" s="13"/>
      <c r="BL33" s="15"/>
      <c r="BM33" s="50" t="s">
        <v>1</v>
      </c>
      <c r="BN33" s="16"/>
      <c r="BO33" s="51" t="s">
        <v>129</v>
      </c>
      <c r="BP33" s="22"/>
      <c r="BQ33" s="199">
        <f>(D47)</f>
        <v>2.4775454545454547</v>
      </c>
      <c r="BR33" s="199">
        <f>(D45)</f>
        <v>3.198</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08"/>
      <c r="R34" s="201"/>
      <c r="S34" s="77"/>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08"/>
      <c r="R35" s="201"/>
      <c r="S35" s="7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121"/>
      <c r="R36" s="100"/>
      <c r="S36" s="102"/>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08"/>
      <c r="R37" s="201"/>
      <c r="S37" s="7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96.37101071182352</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08"/>
      <c r="R38" s="201"/>
      <c r="S38" s="77"/>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f>(AN49)</f>
        <v>94.89437853267312</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08"/>
      <c r="R39" s="201"/>
      <c r="S39" s="7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08"/>
      <c r="R40" s="201"/>
      <c r="S40" s="77"/>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08"/>
      <c r="R41" s="201"/>
      <c r="S41" s="7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21"/>
      <c r="R42" s="100"/>
      <c r="S42" s="102"/>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92.55813953488372</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54506</v>
      </c>
      <c r="D44" s="187">
        <f>(IF(((SUM(D12:D42))=0)," ",(SUM(D12:D42))))</f>
        <v>54.506</v>
      </c>
      <c r="E44" s="158" t="s">
        <v>148</v>
      </c>
      <c r="F44" s="159" t="s">
        <v>148</v>
      </c>
      <c r="G44" s="186">
        <f>(SUM(G12:G42))</f>
        <v>0</v>
      </c>
      <c r="H44" s="150" t="str">
        <f>(IF(((SUM(H12:H42))=0)," ",(SUM(H12:H42))))</f>
        <v> </v>
      </c>
      <c r="I44" s="157" t="str">
        <f>(IF(((SUM(I12:I42))=0)," ",(SUM(I12:I42))))</f>
        <v> </v>
      </c>
      <c r="J44" s="7"/>
      <c r="K44" s="161" t="s">
        <v>148</v>
      </c>
      <c r="L44" s="162" t="s">
        <v>148</v>
      </c>
      <c r="M44" s="163">
        <f>(IF(((SUM(M12:M42))=0)," ",(SUM(M11:M42))))</f>
        <v>2.7199999999999998</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3.198</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f>(IF((SUM(M12:M42))=0," ",(MAX(M12:M42))))</f>
        <v>1.4</v>
      </c>
      <c r="N45" s="7"/>
      <c r="O45" s="180" t="s">
        <v>148</v>
      </c>
      <c r="P45" s="7"/>
      <c r="Q45" s="181" t="s">
        <v>148</v>
      </c>
      <c r="R45" s="191" t="str">
        <f>(IF(((SUM(R12:R42))=0),"-",(MAX(R12:R42))))</f>
        <v>-</v>
      </c>
      <c r="S45" s="192">
        <f>(IF(((SUM(S12:S42))=0),"-",(MAX(S12:S42))))</f>
        <v>387.3</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f aca="true" t="shared" si="9" ref="AI45:AO45">(IF((SUM(AI12:AI42))=0," ",(MAX(AI12:AI42))))</f>
        <v>325</v>
      </c>
      <c r="AJ45" s="136">
        <f t="shared" si="9"/>
        <v>6385.937999999999</v>
      </c>
      <c r="AK45" s="178">
        <f t="shared" si="9"/>
        <v>186</v>
      </c>
      <c r="AL45" s="137">
        <f t="shared" si="9"/>
        <v>3959.6652000000004</v>
      </c>
      <c r="AM45" s="178">
        <f t="shared" si="9"/>
        <v>15</v>
      </c>
      <c r="AN45" s="137">
        <f t="shared" si="9"/>
        <v>366.15936000000005</v>
      </c>
      <c r="AO45" s="184">
        <f t="shared" si="9"/>
        <v>11</v>
      </c>
      <c r="AP45" s="7"/>
      <c r="AQ45" s="178">
        <f aca="true" t="shared" si="10" ref="AQ45:AV45">(IF((SUM(AQ12:AQ42))=0," ",(MAX(AQ12:AQ42))))</f>
        <v>354</v>
      </c>
      <c r="AR45" s="137">
        <f t="shared" si="10"/>
        <v>6955.76016</v>
      </c>
      <c r="AS45" s="178">
        <f t="shared" si="10"/>
        <v>104</v>
      </c>
      <c r="AT45" s="137">
        <f t="shared" si="10"/>
        <v>2438.5742999999998</v>
      </c>
      <c r="AU45" s="178">
        <f t="shared" si="10"/>
        <v>27</v>
      </c>
      <c r="AV45" s="137">
        <f t="shared" si="10"/>
        <v>603.6075</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1.963</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f>(IF((SUM(M12:M42))=0," ",(MIN(M12:M42))))</f>
        <v>0</v>
      </c>
      <c r="N46" s="7"/>
      <c r="O46" s="188" t="s">
        <v>148</v>
      </c>
      <c r="P46" s="7"/>
      <c r="Q46" s="169" t="s">
        <v>148</v>
      </c>
      <c r="R46" s="165" t="str">
        <f>(IF(((SUM(R12:R42))=0),"-",(MIN(R12:R42))))</f>
        <v>-</v>
      </c>
      <c r="S46" s="166">
        <f>(IF(((SUM(S12:S42))=0),"-",(MIN(S12:S42))))</f>
        <v>1</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f aca="true" t="shared" si="12" ref="AI46:AO46">(IF((SUM(AI12:AI42))=0," ",(MIN(AI12:AI42))))</f>
        <v>176</v>
      </c>
      <c r="AJ46" s="150">
        <f t="shared" si="12"/>
        <v>4073.256</v>
      </c>
      <c r="AK46" s="160">
        <f t="shared" si="12"/>
        <v>142</v>
      </c>
      <c r="AL46" s="157">
        <f t="shared" si="12"/>
        <v>3131.2363200000004</v>
      </c>
      <c r="AM46" s="160">
        <f t="shared" si="12"/>
        <v>9</v>
      </c>
      <c r="AN46" s="157">
        <f t="shared" si="12"/>
        <v>175.3902</v>
      </c>
      <c r="AO46" s="190">
        <f t="shared" si="12"/>
        <v>6</v>
      </c>
      <c r="AP46" s="7"/>
      <c r="AQ46" s="160">
        <f aca="true" t="shared" si="13" ref="AQ46:AV46">(IF((SUM(AQ12:AQ42))=0," ",(MIN(AQ12:AQ42))))</f>
        <v>178</v>
      </c>
      <c r="AR46" s="157">
        <f t="shared" si="13"/>
        <v>4119.543</v>
      </c>
      <c r="AS46" s="160">
        <f t="shared" si="13"/>
        <v>71</v>
      </c>
      <c r="AT46" s="157">
        <f t="shared" si="13"/>
        <v>1565.6181600000002</v>
      </c>
      <c r="AU46" s="160">
        <f t="shared" si="13"/>
        <v>13</v>
      </c>
      <c r="AV46" s="157">
        <f t="shared" si="13"/>
        <v>260.31642</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2.4775454545454547</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f>(IF((SUM(M12:M42))=0," ",(AVERAGE(M12:M42))))</f>
        <v>0.27199999999999996</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f aca="true" t="shared" si="14" ref="AI47:AO47">(IF((SUM(AI12:AI42))=0," ",(AVERAGE(AI12:AI42))))</f>
        <v>239.57142857142858</v>
      </c>
      <c r="AJ47" s="136">
        <f t="shared" si="14"/>
        <v>4965.307165714286</v>
      </c>
      <c r="AK47" s="178">
        <f t="shared" si="14"/>
        <v>164</v>
      </c>
      <c r="AL47" s="137">
        <f t="shared" si="14"/>
        <v>3581.8743200000004</v>
      </c>
      <c r="AM47" s="178">
        <f t="shared" si="14"/>
        <v>11.714285714285714</v>
      </c>
      <c r="AN47" s="137">
        <f t="shared" si="14"/>
        <v>253.50978857142854</v>
      </c>
      <c r="AO47" s="184">
        <f t="shared" si="14"/>
        <v>8.714285714285714</v>
      </c>
      <c r="AP47" s="7"/>
      <c r="AQ47" s="178">
        <f aca="true" t="shared" si="15" ref="AQ47:AV47">(IF((SUM(AQ12:AQ42))=0," ",(AVERAGE(AQ12:AQ42))))</f>
        <v>258</v>
      </c>
      <c r="AR47" s="137">
        <f t="shared" si="15"/>
        <v>5285.419956</v>
      </c>
      <c r="AS47" s="178">
        <f t="shared" si="15"/>
        <v>94</v>
      </c>
      <c r="AT47" s="137">
        <f t="shared" si="15"/>
        <v>1970.623155</v>
      </c>
      <c r="AU47" s="178">
        <f t="shared" si="15"/>
        <v>19.2</v>
      </c>
      <c r="AV47" s="137">
        <f t="shared" si="15"/>
        <v>400.85959800000006</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f>(IF(((SUM(S12:S42))=0),"-",(GEOMEAN(S12:S42))))</f>
        <v>13.525521542858286</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94.89437853267312</v>
      </c>
      <c r="AO49" s="13"/>
      <c r="AP49" s="7"/>
      <c r="AQ49" s="13"/>
      <c r="AR49" s="13"/>
      <c r="AS49" s="338" t="s">
        <v>113</v>
      </c>
      <c r="AT49" s="339"/>
      <c r="AU49" s="148">
        <f>(IF(((SUM(AQ12:AQ42))=0)," ",(((AQ47-AU47)/AQ47)*100)))</f>
        <v>92.55813953488372</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9.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203</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September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September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08"/>
      <c r="R12" s="201"/>
      <c r="S12" s="77"/>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08"/>
      <c r="R13" s="201"/>
      <c r="S13" s="7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08"/>
      <c r="R14" s="201"/>
      <c r="S14" s="77"/>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08"/>
      <c r="R15" s="201"/>
      <c r="S15" s="7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121"/>
      <c r="R16" s="100"/>
      <c r="S16" s="102"/>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08"/>
      <c r="R17" s="201"/>
      <c r="S17" s="7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08"/>
      <c r="R18" s="201"/>
      <c r="S18" s="77"/>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08"/>
      <c r="R19" s="201"/>
      <c r="S19" s="7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08"/>
      <c r="R20" s="201"/>
      <c r="S20" s="7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121"/>
      <c r="R21" s="100"/>
      <c r="S21" s="102"/>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08"/>
      <c r="R22" s="201"/>
      <c r="S22" s="77"/>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08"/>
      <c r="R23" s="201"/>
      <c r="S23" s="7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08"/>
      <c r="R24" s="201"/>
      <c r="S24" s="77"/>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08"/>
      <c r="R25" s="201"/>
      <c r="S25" s="7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121"/>
      <c r="R26" s="100"/>
      <c r="S26" s="102"/>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08"/>
      <c r="R27" s="201"/>
      <c r="S27" s="7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08"/>
      <c r="R28" s="201"/>
      <c r="S28" s="7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08"/>
      <c r="R29" s="201"/>
      <c r="S29" s="7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08"/>
      <c r="R30" s="201"/>
      <c r="S30" s="77"/>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121"/>
      <c r="R31" s="100"/>
      <c r="S31" s="102"/>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08"/>
      <c r="R32" s="201"/>
      <c r="S32" s="77"/>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08"/>
      <c r="R33" s="201"/>
      <c r="S33" s="7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08"/>
      <c r="R34" s="201"/>
      <c r="S34" s="77"/>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08"/>
      <c r="R35" s="201"/>
      <c r="S35" s="7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121"/>
      <c r="R36" s="100"/>
      <c r="S36" s="102"/>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08"/>
      <c r="R37" s="201"/>
      <c r="S37" s="7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08"/>
      <c r="R38" s="201"/>
      <c r="S38" s="77"/>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08"/>
      <c r="R39" s="201"/>
      <c r="S39" s="7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08"/>
      <c r="R40" s="201"/>
      <c r="S40" s="77"/>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08"/>
      <c r="R41" s="201"/>
      <c r="S41" s="7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21"/>
      <c r="R42" s="100"/>
      <c r="S42" s="102"/>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Brunswick Sewere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Jenifer Nicholson</dc:creator>
  <cp:keywords/>
  <dc:description/>
  <cp:lastModifiedBy> </cp:lastModifiedBy>
  <cp:lastPrinted>2008-08-18T22:43:51Z</cp:lastPrinted>
  <dcterms:created xsi:type="dcterms:W3CDTF">1998-12-15T16:16:11Z</dcterms:created>
  <dcterms:modified xsi:type="dcterms:W3CDTF">2008-08-22T18:26:38Z</dcterms:modified>
  <cp:category/>
  <cp:version/>
  <cp:contentType/>
  <cp:contentStatus/>
</cp:coreProperties>
</file>